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30" windowWidth="18195" windowHeight="11310"/>
  </bookViews>
  <sheets>
    <sheet name="Структура перед. эл.энергии 17" sheetId="3" r:id="rId1"/>
    <sheet name="Переданная электроэнергия  2017" sheetId="1" r:id="rId2"/>
  </sheets>
  <definedNames>
    <definedName name="_xlnm.Print_Area" localSheetId="1">'Переданная электроэнергия  2017'!$A$1:$P$22</definedName>
    <definedName name="_xlnm.Print_Area" localSheetId="0">'Структура перед. эл.энергии 17'!$A$1:$P$44</definedName>
  </definedNames>
  <calcPr calcId="145621"/>
</workbook>
</file>

<file path=xl/calcChain.xml><?xml version="1.0" encoding="utf-8"?>
<calcChain xmlns="http://schemas.openxmlformats.org/spreadsheetml/2006/main">
  <c r="J31" i="3" l="1"/>
  <c r="J32" i="3"/>
  <c r="J33" i="3"/>
  <c r="J34" i="3"/>
  <c r="J35" i="3"/>
  <c r="J36" i="3"/>
  <c r="J37" i="3"/>
  <c r="J38" i="3"/>
  <c r="J39" i="3"/>
  <c r="J40" i="3"/>
  <c r="J41" i="3"/>
  <c r="E31" i="3"/>
  <c r="N31" i="3" s="1"/>
  <c r="E32" i="3"/>
  <c r="N32" i="3" s="1"/>
  <c r="E33" i="3"/>
  <c r="N33" i="3" s="1"/>
  <c r="E34" i="3"/>
  <c r="N34" i="3" s="1"/>
  <c r="E35" i="3"/>
  <c r="N35" i="3" s="1"/>
  <c r="E36" i="3"/>
  <c r="N36" i="3" s="1"/>
  <c r="E37" i="3"/>
  <c r="N37" i="3" s="1"/>
  <c r="E38" i="3"/>
  <c r="N38" i="3" s="1"/>
  <c r="E39" i="3"/>
  <c r="N39" i="3" s="1"/>
  <c r="E40" i="3"/>
  <c r="N40" i="3" s="1"/>
  <c r="E41" i="3"/>
  <c r="N41" i="3" s="1"/>
  <c r="N23" i="3"/>
  <c r="E12" i="3"/>
  <c r="E13" i="3"/>
  <c r="E14" i="3"/>
  <c r="E15" i="3"/>
  <c r="E16" i="3"/>
  <c r="E17" i="3"/>
  <c r="E18" i="3"/>
  <c r="E19" i="3"/>
  <c r="E20" i="3"/>
  <c r="E21" i="3"/>
  <c r="E22" i="3"/>
  <c r="E11" i="3"/>
  <c r="J12" i="3"/>
  <c r="J13" i="3"/>
  <c r="J14" i="3"/>
  <c r="J15" i="3"/>
  <c r="J16" i="3"/>
  <c r="J17" i="3"/>
  <c r="J18" i="3"/>
  <c r="J19" i="3"/>
  <c r="J20" i="3"/>
  <c r="J21" i="3"/>
  <c r="J22" i="3"/>
  <c r="J11" i="3"/>
  <c r="M11" i="3"/>
  <c r="M30" i="3"/>
  <c r="G33" i="3"/>
  <c r="F33" i="3"/>
  <c r="G14" i="3"/>
  <c r="F14" i="3"/>
  <c r="I21" i="1"/>
  <c r="J21" i="1"/>
  <c r="M41" i="3" l="1"/>
  <c r="M40" i="3"/>
  <c r="M39" i="3"/>
  <c r="M38" i="3"/>
  <c r="M37" i="3"/>
  <c r="M36" i="3"/>
  <c r="M35" i="3"/>
  <c r="M34" i="3"/>
  <c r="M33" i="3"/>
  <c r="M32" i="3"/>
  <c r="M31" i="3"/>
  <c r="C21" i="1"/>
  <c r="J30" i="3"/>
  <c r="J42" i="3" s="1"/>
  <c r="E30" i="3"/>
  <c r="N12" i="3"/>
  <c r="N13" i="3"/>
  <c r="N14" i="3"/>
  <c r="N15" i="3"/>
  <c r="N16" i="3"/>
  <c r="N17" i="3"/>
  <c r="N18" i="3"/>
  <c r="N19" i="3"/>
  <c r="N20" i="3"/>
  <c r="N21" i="3"/>
  <c r="N22" i="3"/>
  <c r="N11" i="3"/>
  <c r="M12" i="3"/>
  <c r="M13" i="3"/>
  <c r="M14" i="3"/>
  <c r="M15" i="3"/>
  <c r="M16" i="3"/>
  <c r="M17" i="3"/>
  <c r="M18" i="3"/>
  <c r="M19" i="3"/>
  <c r="M20" i="3"/>
  <c r="M21" i="3"/>
  <c r="M22" i="3"/>
  <c r="C23" i="3"/>
  <c r="K42" i="3"/>
  <c r="F42" i="3"/>
  <c r="K41" i="3"/>
  <c r="G41" i="3"/>
  <c r="F41" i="3"/>
  <c r="K40" i="3"/>
  <c r="G40" i="3"/>
  <c r="F40" i="3"/>
  <c r="K39" i="3"/>
  <c r="G39" i="3"/>
  <c r="F39" i="3"/>
  <c r="K38" i="3"/>
  <c r="G38" i="3"/>
  <c r="F38" i="3"/>
  <c r="K37" i="3"/>
  <c r="G37" i="3"/>
  <c r="F37" i="3"/>
  <c r="K36" i="3"/>
  <c r="G36" i="3"/>
  <c r="F36" i="3"/>
  <c r="K35" i="3"/>
  <c r="G35" i="3"/>
  <c r="F35" i="3"/>
  <c r="K34" i="3"/>
  <c r="G34" i="3"/>
  <c r="F34" i="3"/>
  <c r="K33" i="3"/>
  <c r="K32" i="3"/>
  <c r="G32" i="3"/>
  <c r="F32" i="3"/>
  <c r="K31" i="3"/>
  <c r="G31" i="3"/>
  <c r="F31" i="3"/>
  <c r="K30" i="3"/>
  <c r="H23" i="3"/>
  <c r="K23" i="3" s="1"/>
  <c r="K22" i="3"/>
  <c r="G22" i="3"/>
  <c r="F22" i="3"/>
  <c r="K21" i="3"/>
  <c r="G21" i="3"/>
  <c r="F21" i="3"/>
  <c r="K20" i="3"/>
  <c r="G20" i="3"/>
  <c r="F20" i="3"/>
  <c r="K19" i="3"/>
  <c r="G19" i="3"/>
  <c r="F19" i="3"/>
  <c r="K18" i="3"/>
  <c r="G18" i="3"/>
  <c r="F18" i="3"/>
  <c r="K17" i="3"/>
  <c r="G17" i="3"/>
  <c r="F17" i="3"/>
  <c r="K16" i="3"/>
  <c r="G16" i="3"/>
  <c r="F16" i="3"/>
  <c r="K15" i="3"/>
  <c r="G15" i="3"/>
  <c r="F15" i="3"/>
  <c r="K14" i="3"/>
  <c r="K13" i="3"/>
  <c r="G13" i="3"/>
  <c r="F13" i="3"/>
  <c r="K12" i="3"/>
  <c r="G12" i="3"/>
  <c r="F12" i="3"/>
  <c r="K11" i="3"/>
  <c r="E9" i="1"/>
  <c r="F9" i="1"/>
  <c r="G9" i="1"/>
  <c r="J9" i="1"/>
  <c r="K9" i="1"/>
  <c r="E10" i="1"/>
  <c r="F10" i="1"/>
  <c r="G10" i="1"/>
  <c r="J10" i="1"/>
  <c r="K10" i="1"/>
  <c r="E11" i="1"/>
  <c r="F11" i="1"/>
  <c r="G11" i="1"/>
  <c r="J11" i="1"/>
  <c r="K11" i="1"/>
  <c r="E12" i="1"/>
  <c r="L12" i="1" s="1"/>
  <c r="F12" i="1"/>
  <c r="G12" i="1"/>
  <c r="J12" i="1"/>
  <c r="K12" i="1"/>
  <c r="E13" i="1"/>
  <c r="F13" i="1"/>
  <c r="G13" i="1"/>
  <c r="J13" i="1"/>
  <c r="K13" i="1"/>
  <c r="E14" i="1"/>
  <c r="L14" i="1" s="1"/>
  <c r="F14" i="1"/>
  <c r="G14" i="1"/>
  <c r="J14" i="1"/>
  <c r="K14" i="1"/>
  <c r="E15" i="1"/>
  <c r="F15" i="1"/>
  <c r="G15" i="1"/>
  <c r="J15" i="1"/>
  <c r="K15" i="1"/>
  <c r="E16" i="1"/>
  <c r="L16" i="1" s="1"/>
  <c r="F16" i="1"/>
  <c r="G16" i="1"/>
  <c r="J16" i="1"/>
  <c r="K16" i="1"/>
  <c r="E17" i="1"/>
  <c r="F17" i="1"/>
  <c r="G17" i="1"/>
  <c r="J17" i="1"/>
  <c r="K17" i="1"/>
  <c r="E18" i="1"/>
  <c r="L18" i="1" s="1"/>
  <c r="F18" i="1"/>
  <c r="G18" i="1"/>
  <c r="J18" i="1"/>
  <c r="K18" i="1"/>
  <c r="E19" i="1"/>
  <c r="F19" i="1"/>
  <c r="G19" i="1"/>
  <c r="J19" i="1"/>
  <c r="K19" i="1"/>
  <c r="E20" i="1"/>
  <c r="L20" i="1" s="1"/>
  <c r="F20" i="1"/>
  <c r="G20" i="1"/>
  <c r="J20" i="1"/>
  <c r="K20" i="1"/>
  <c r="F21" i="1"/>
  <c r="K21" i="1"/>
  <c r="N30" i="3" l="1"/>
  <c r="N42" i="3"/>
  <c r="L19" i="1"/>
  <c r="L17" i="1"/>
  <c r="L15" i="1"/>
  <c r="L13" i="1"/>
  <c r="L11" i="1"/>
  <c r="L9" i="1"/>
  <c r="L10" i="1"/>
  <c r="M16" i="1"/>
  <c r="N16" i="1" s="1"/>
  <c r="M14" i="1"/>
  <c r="N14" i="1" s="1"/>
  <c r="M12" i="1"/>
  <c r="N12" i="1" s="1"/>
  <c r="M11" i="1"/>
  <c r="N11" i="1" s="1"/>
  <c r="M10" i="1"/>
  <c r="N10" i="1" s="1"/>
  <c r="E21" i="1"/>
  <c r="D21" i="1" s="1"/>
  <c r="M20" i="1"/>
  <c r="N20" i="1" s="1"/>
  <c r="M19" i="1"/>
  <c r="N19" i="1" s="1"/>
  <c r="M18" i="1"/>
  <c r="N18" i="1" s="1"/>
  <c r="M17" i="1"/>
  <c r="N17" i="1" s="1"/>
  <c r="M15" i="1"/>
  <c r="N15" i="1" s="1"/>
  <c r="M13" i="1"/>
  <c r="N13" i="1" s="1"/>
  <c r="M9" i="1"/>
  <c r="L35" i="3"/>
  <c r="L33" i="3"/>
  <c r="E42" i="3"/>
  <c r="G42" i="3" s="1"/>
  <c r="F23" i="3"/>
  <c r="L21" i="3"/>
  <c r="L19" i="3"/>
  <c r="L17" i="3"/>
  <c r="L15" i="3"/>
  <c r="L13" i="3"/>
  <c r="L31" i="3"/>
  <c r="J23" i="3"/>
  <c r="I23" i="3" s="1"/>
  <c r="L37" i="3"/>
  <c r="L39" i="3"/>
  <c r="L41" i="3"/>
  <c r="L32" i="3"/>
  <c r="L34" i="3"/>
  <c r="L36" i="3"/>
  <c r="L38" i="3"/>
  <c r="L40" i="3"/>
  <c r="L30" i="3"/>
  <c r="E23" i="3"/>
  <c r="L12" i="3"/>
  <c r="L14" i="3"/>
  <c r="L16" i="3"/>
  <c r="L18" i="3"/>
  <c r="L20" i="3"/>
  <c r="L22" i="3"/>
  <c r="L11" i="3"/>
  <c r="M23" i="3"/>
  <c r="N9" i="1"/>
  <c r="N21" i="1" s="1"/>
  <c r="M21" i="1"/>
  <c r="G21" i="1"/>
  <c r="L21" i="1"/>
  <c r="G23" i="3" l="1"/>
  <c r="D23" i="3"/>
  <c r="L42" i="3"/>
  <c r="L23" i="3"/>
</calcChain>
</file>

<file path=xl/sharedStrings.xml><?xml version="1.0" encoding="utf-8"?>
<sst xmlns="http://schemas.openxmlformats.org/spreadsheetml/2006/main" count="66" uniqueCount="26">
  <si>
    <t>Итого</t>
  </si>
  <si>
    <t>стоимость</t>
  </si>
  <si>
    <t>кол-во</t>
  </si>
  <si>
    <t>Всего сумма оплаты с НДС</t>
  </si>
  <si>
    <t>% в общем количестве</t>
  </si>
  <si>
    <t xml:space="preserve">Всего </t>
  </si>
  <si>
    <t>НН</t>
  </si>
  <si>
    <t>СН-II</t>
  </si>
  <si>
    <t xml:space="preserve">Электроэнергия (ПАО " МРСК Волги", договор №80836 от 15.07.2008 ) </t>
  </si>
  <si>
    <t>Месяц</t>
  </si>
  <si>
    <t xml:space="preserve"> </t>
  </si>
  <si>
    <t>Всего сумма оплаты безНДС</t>
  </si>
  <si>
    <t>Сумма без НДС</t>
  </si>
  <si>
    <t>Стоимость единицы без НДС</t>
  </si>
  <si>
    <t>Кол-во МВт</t>
  </si>
  <si>
    <t>Стоимость единицы (без НДС)</t>
  </si>
  <si>
    <t>Кол-во квт.ч</t>
  </si>
  <si>
    <t>Тариф на мощность</t>
  </si>
  <si>
    <t>Тариф по электроэнергии</t>
  </si>
  <si>
    <t>Электроэнергия (ОАО " МРСК Волги", договор №80836 от 15.07.2008 )</t>
  </si>
  <si>
    <t xml:space="preserve">Мощность (ПАО " МРСК Волги", договор №80836 от 15.07.2008 ) </t>
  </si>
  <si>
    <t>Кол-во МВт.ч</t>
  </si>
  <si>
    <t>Кол-во всего квт.ч</t>
  </si>
  <si>
    <t>П.11, б), абзац 4  ПП РФ № 24 от 21.01.2004 года</t>
  </si>
  <si>
    <t xml:space="preserve">Объем переданной субабонентам электроэнергии по договору оказания услуг по передаче электроэнергии </t>
  </si>
  <si>
    <t>в разрезе уровней напряжения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</si>
</sst>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_(* #,##0.00_);_(* \(#,##0.00\);_(* &quot;-&quot;??_);_(@_)"/>
    <numFmt numFmtId="165" formatCode="0.000"/>
    <numFmt numFmtId="166" formatCode="_(* #,##0.000_);_(* \(#,##0.000\);_(* &quot;-&quot;??_);_(@_)"/>
    <numFmt numFmtId="167" formatCode="0.0000"/>
    <numFmt numFmtId="168" formatCode="#,##0.000"/>
    <numFmt numFmtId="169" formatCode="0.00000"/>
    <numFmt numFmtId="170" formatCode="#,##0.0000"/>
    <numFmt numFmtId="171" formatCode="#,##0.00000"/>
    <numFmt numFmtId="172" formatCode="_-* #,##0.000_р_._-;\-* #,##0.000_р_._-;_-* &quot;-&quot;???_р_.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color rgb="FF00000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166">
    <xf numFmtId="0" fontId="0" fillId="0" borderId="0" xfId="0"/>
    <xf numFmtId="0" fontId="1" fillId="0" borderId="0" xfId="1"/>
    <xf numFmtId="0" fontId="2" fillId="0" borderId="0" xfId="1" applyFont="1" applyFill="1"/>
    <xf numFmtId="3" fontId="1" fillId="0" borderId="0" xfId="1" applyNumberFormat="1" applyFill="1"/>
    <xf numFmtId="0" fontId="1" fillId="0" borderId="0" xfId="1" applyFill="1"/>
    <xf numFmtId="3" fontId="1" fillId="0" borderId="0" xfId="1" applyNumberFormat="1"/>
    <xf numFmtId="164" fontId="3" fillId="2" borderId="1" xfId="2" applyFont="1" applyFill="1" applyBorder="1"/>
    <xf numFmtId="4" fontId="4" fillId="2" borderId="2" xfId="2" applyNumberFormat="1" applyFont="1" applyFill="1" applyBorder="1"/>
    <xf numFmtId="4" fontId="5" fillId="3" borderId="1" xfId="3" applyNumberFormat="1" applyFont="1" applyFill="1" applyBorder="1" applyAlignment="1">
      <alignment horizontal="center" vertical="center" wrapText="1"/>
    </xf>
    <xf numFmtId="4" fontId="5" fillId="3" borderId="2" xfId="3" applyNumberFormat="1" applyFont="1" applyFill="1" applyBorder="1" applyAlignment="1">
      <alignment horizontal="center" vertical="center" wrapText="1"/>
    </xf>
    <xf numFmtId="4" fontId="4" fillId="3" borderId="2" xfId="2" applyNumberFormat="1" applyFont="1" applyFill="1" applyBorder="1"/>
    <xf numFmtId="4" fontId="5" fillId="3" borderId="3" xfId="3" applyNumberFormat="1" applyFont="1" applyFill="1" applyBorder="1" applyAlignment="1">
      <alignment horizontal="center" vertical="center" wrapText="1"/>
    </xf>
    <xf numFmtId="165" fontId="6" fillId="4" borderId="1" xfId="3" applyNumberFormat="1" applyFont="1" applyFill="1" applyBorder="1" applyAlignment="1">
      <alignment horizontal="center" vertical="center" wrapText="1"/>
    </xf>
    <xf numFmtId="2" fontId="6" fillId="4" borderId="2" xfId="3" applyNumberFormat="1" applyFont="1" applyFill="1" applyBorder="1" applyAlignment="1">
      <alignment horizontal="center" vertical="center" wrapText="1"/>
    </xf>
    <xf numFmtId="164" fontId="5" fillId="4" borderId="2" xfId="2" applyNumberFormat="1" applyFont="1" applyFill="1" applyBorder="1" applyAlignment="1">
      <alignment horizontal="center" vertical="center" wrapText="1"/>
    </xf>
    <xf numFmtId="4" fontId="5" fillId="4" borderId="4" xfId="3" applyNumberFormat="1" applyFont="1" applyFill="1" applyBorder="1" applyAlignment="1">
      <alignment horizontal="center" vertical="center" wrapText="1"/>
    </xf>
    <xf numFmtId="17" fontId="6" fillId="0" borderId="5" xfId="3" applyNumberFormat="1" applyFont="1" applyBorder="1" applyAlignment="1">
      <alignment horizontal="left" vertical="center" wrapText="1"/>
    </xf>
    <xf numFmtId="2" fontId="7" fillId="3" borderId="6" xfId="3" applyNumberFormat="1" applyFont="1" applyFill="1" applyBorder="1" applyAlignment="1">
      <alignment horizontal="center" vertical="center" wrapText="1"/>
    </xf>
    <xf numFmtId="2" fontId="7" fillId="3" borderId="7" xfId="3" applyNumberFormat="1" applyFont="1" applyFill="1" applyBorder="1" applyAlignment="1">
      <alignment horizontal="center" vertical="center" wrapText="1"/>
    </xf>
    <xf numFmtId="168" fontId="7" fillId="3" borderId="8" xfId="3" applyNumberFormat="1" applyFont="1" applyFill="1" applyBorder="1" applyAlignment="1">
      <alignment horizontal="center" vertical="center" wrapText="1"/>
    </xf>
    <xf numFmtId="1" fontId="7" fillId="4" borderId="6" xfId="3" applyNumberFormat="1" applyFont="1" applyFill="1" applyBorder="1" applyAlignment="1">
      <alignment horizontal="center" vertical="center" wrapText="1"/>
    </xf>
    <xf numFmtId="1" fontId="7" fillId="4" borderId="7" xfId="3" applyNumberFormat="1" applyFont="1" applyFill="1" applyBorder="1" applyAlignment="1">
      <alignment horizontal="center" vertical="center" wrapText="1"/>
    </xf>
    <xf numFmtId="4" fontId="7" fillId="4" borderId="7" xfId="3" applyNumberFormat="1" applyFont="1" applyFill="1" applyBorder="1" applyAlignment="1">
      <alignment horizontal="center" vertical="center" wrapText="1"/>
    </xf>
    <xf numFmtId="166" fontId="2" fillId="2" borderId="10" xfId="2" applyNumberFormat="1" applyFont="1" applyFill="1" applyBorder="1"/>
    <xf numFmtId="166" fontId="2" fillId="2" borderId="11" xfId="2" applyNumberFormat="1" applyFont="1" applyFill="1" applyBorder="1"/>
    <xf numFmtId="2" fontId="7" fillId="3" borderId="10" xfId="3" applyNumberFormat="1" applyFont="1" applyFill="1" applyBorder="1" applyAlignment="1">
      <alignment horizontal="center" vertical="center" wrapText="1"/>
    </xf>
    <xf numFmtId="2" fontId="7" fillId="3" borderId="12" xfId="3" applyNumberFormat="1" applyFont="1" applyFill="1" applyBorder="1" applyAlignment="1">
      <alignment horizontal="center" vertical="center" wrapText="1"/>
    </xf>
    <xf numFmtId="164" fontId="2" fillId="3" borderId="10" xfId="2" applyFont="1" applyFill="1" applyBorder="1"/>
    <xf numFmtId="168" fontId="7" fillId="3" borderId="13" xfId="3" applyNumberFormat="1" applyFont="1" applyFill="1" applyBorder="1" applyAlignment="1">
      <alignment horizontal="center" vertical="center" wrapText="1"/>
    </xf>
    <xf numFmtId="1" fontId="7" fillId="4" borderId="10" xfId="3" applyNumberFormat="1" applyFont="1" applyFill="1" applyBorder="1" applyAlignment="1">
      <alignment horizontal="center" vertical="center" wrapText="1"/>
    </xf>
    <xf numFmtId="1" fontId="7" fillId="4" borderId="12" xfId="3" applyNumberFormat="1" applyFont="1" applyFill="1" applyBorder="1" applyAlignment="1">
      <alignment horizontal="center" vertical="center" wrapText="1"/>
    </xf>
    <xf numFmtId="164" fontId="7" fillId="4" borderId="14" xfId="2" applyFont="1" applyFill="1" applyBorder="1" applyAlignment="1">
      <alignment horizontal="center" vertical="center" wrapText="1"/>
    </xf>
    <xf numFmtId="169" fontId="7" fillId="4" borderId="14" xfId="3" applyNumberFormat="1" applyFont="1" applyFill="1" applyBorder="1" applyAlignment="1">
      <alignment horizontal="center" vertical="center" wrapText="1"/>
    </xf>
    <xf numFmtId="4" fontId="7" fillId="4" borderId="12" xfId="3" applyNumberFormat="1" applyFont="1" applyFill="1" applyBorder="1" applyAlignment="1">
      <alignment horizontal="center" vertical="center" wrapText="1"/>
    </xf>
    <xf numFmtId="17" fontId="7" fillId="0" borderId="15" xfId="3" applyNumberFormat="1" applyFont="1" applyBorder="1" applyAlignment="1">
      <alignment horizontal="center" vertical="center" wrapText="1"/>
    </xf>
    <xf numFmtId="4" fontId="7" fillId="4" borderId="16" xfId="3" applyNumberFormat="1" applyFont="1" applyFill="1" applyBorder="1" applyAlignment="1">
      <alignment horizontal="center" vertical="center" wrapText="1"/>
    </xf>
    <xf numFmtId="2" fontId="7" fillId="4" borderId="10" xfId="3" applyNumberFormat="1" applyFont="1" applyFill="1" applyBorder="1" applyAlignment="1">
      <alignment horizontal="center" vertical="center" wrapText="1"/>
    </xf>
    <xf numFmtId="2" fontId="7" fillId="4" borderId="12" xfId="3" applyNumberFormat="1" applyFont="1" applyFill="1" applyBorder="1" applyAlignment="1">
      <alignment horizontal="center" vertical="center" wrapText="1"/>
    </xf>
    <xf numFmtId="2" fontId="7" fillId="4" borderId="14" xfId="3" applyNumberFormat="1" applyFont="1" applyFill="1" applyBorder="1" applyAlignment="1">
      <alignment horizontal="center" vertical="center" wrapText="1"/>
    </xf>
    <xf numFmtId="166" fontId="2" fillId="2" borderId="17" xfId="2" applyNumberFormat="1" applyFont="1" applyFill="1" applyBorder="1"/>
    <xf numFmtId="166" fontId="2" fillId="2" borderId="18" xfId="2" applyNumberFormat="1" applyFont="1" applyFill="1" applyBorder="1"/>
    <xf numFmtId="2" fontId="7" fillId="3" borderId="17" xfId="3" applyNumberFormat="1" applyFont="1" applyFill="1" applyBorder="1" applyAlignment="1">
      <alignment horizontal="center" vertical="center" wrapText="1"/>
    </xf>
    <xf numFmtId="2" fontId="7" fillId="3" borderId="14" xfId="3" applyNumberFormat="1" applyFont="1" applyFill="1" applyBorder="1" applyAlignment="1">
      <alignment horizontal="center" vertical="center" wrapText="1"/>
    </xf>
    <xf numFmtId="164" fontId="2" fillId="3" borderId="17" xfId="2" applyFont="1" applyFill="1" applyBorder="1"/>
    <xf numFmtId="168" fontId="7" fillId="3" borderId="16" xfId="3" applyNumberFormat="1" applyFont="1" applyFill="1" applyBorder="1" applyAlignment="1">
      <alignment horizontal="center" vertical="center" wrapText="1"/>
    </xf>
    <xf numFmtId="2" fontId="7" fillId="4" borderId="17" xfId="3" applyNumberFormat="1" applyFont="1" applyFill="1" applyBorder="1" applyAlignment="1">
      <alignment horizontal="center" vertical="center" wrapText="1"/>
    </xf>
    <xf numFmtId="17" fontId="7" fillId="0" borderId="19" xfId="3" applyNumberFormat="1" applyFont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4" borderId="7" xfId="3" applyFont="1" applyFill="1" applyBorder="1" applyAlignment="1">
      <alignment horizontal="center" vertical="center" wrapText="1"/>
    </xf>
    <xf numFmtId="0" fontId="6" fillId="0" borderId="27" xfId="3" applyFont="1" applyBorder="1" applyAlignment="1">
      <alignment horizontal="center" vertical="center" wrapText="1"/>
    </xf>
    <xf numFmtId="0" fontId="6" fillId="0" borderId="26" xfId="3" applyFont="1" applyBorder="1" applyAlignment="1">
      <alignment horizontal="center" vertical="center" wrapText="1"/>
    </xf>
    <xf numFmtId="0" fontId="6" fillId="0" borderId="27" xfId="3" applyFont="1" applyBorder="1" applyAlignment="1">
      <alignment horizontal="center" vertical="center" wrapText="1"/>
    </xf>
    <xf numFmtId="0" fontId="6" fillId="0" borderId="30" xfId="3" applyFont="1" applyBorder="1" applyAlignment="1">
      <alignment horizontal="center" vertical="center" wrapText="1"/>
    </xf>
    <xf numFmtId="0" fontId="1" fillId="0" borderId="0" xfId="1" applyFont="1"/>
    <xf numFmtId="0" fontId="4" fillId="0" borderId="0" xfId="1" applyFont="1"/>
    <xf numFmtId="164" fontId="3" fillId="0" borderId="0" xfId="2" applyFont="1" applyFill="1" applyBorder="1"/>
    <xf numFmtId="2" fontId="6" fillId="0" borderId="0" xfId="3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/>
    <xf numFmtId="3" fontId="6" fillId="0" borderId="0" xfId="3" applyNumberFormat="1" applyFont="1" applyFill="1" applyBorder="1" applyAlignment="1">
      <alignment horizontal="center" vertical="center" wrapText="1"/>
    </xf>
    <xf numFmtId="165" fontId="6" fillId="0" borderId="0" xfId="3" applyNumberFormat="1" applyFont="1" applyFill="1" applyBorder="1" applyAlignment="1">
      <alignment horizontal="center" vertical="center" wrapText="1"/>
    </xf>
    <xf numFmtId="164" fontId="6" fillId="0" borderId="0" xfId="2" applyNumberFormat="1" applyFont="1" applyFill="1" applyBorder="1" applyAlignment="1">
      <alignment horizontal="center" vertical="center" wrapText="1"/>
    </xf>
    <xf numFmtId="3" fontId="8" fillId="0" borderId="0" xfId="3" applyNumberFormat="1" applyFont="1" applyFill="1" applyBorder="1" applyAlignment="1">
      <alignment horizontal="center" vertical="center" wrapText="1"/>
    </xf>
    <xf numFmtId="17" fontId="6" fillId="0" borderId="0" xfId="3" applyNumberFormat="1" applyFont="1" applyFill="1" applyBorder="1" applyAlignment="1">
      <alignment horizontal="left" vertical="center" wrapText="1"/>
    </xf>
    <xf numFmtId="164" fontId="3" fillId="2" borderId="2" xfId="2" applyFont="1" applyFill="1" applyBorder="1"/>
    <xf numFmtId="2" fontId="6" fillId="3" borderId="1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3" fillId="3" borderId="2" xfId="2" applyFont="1" applyFill="1" applyBorder="1"/>
    <xf numFmtId="165" fontId="3" fillId="3" borderId="2" xfId="1" applyNumberFormat="1" applyFont="1" applyFill="1" applyBorder="1"/>
    <xf numFmtId="168" fontId="6" fillId="3" borderId="3" xfId="3" applyNumberFormat="1" applyFont="1" applyFill="1" applyBorder="1" applyAlignment="1">
      <alignment horizontal="center" vertical="center" wrapText="1"/>
    </xf>
    <xf numFmtId="164" fontId="6" fillId="4" borderId="2" xfId="2" applyNumberFormat="1" applyFont="1" applyFill="1" applyBorder="1" applyAlignment="1">
      <alignment horizontal="center" vertical="center" wrapText="1"/>
    </xf>
    <xf numFmtId="3" fontId="8" fillId="4" borderId="4" xfId="3" applyNumberFormat="1" applyFont="1" applyFill="1" applyBorder="1" applyAlignment="1">
      <alignment horizontal="center" vertical="center" wrapText="1"/>
    </xf>
    <xf numFmtId="166" fontId="2" fillId="2" borderId="31" xfId="2" applyNumberFormat="1" applyFont="1" applyFill="1" applyBorder="1"/>
    <xf numFmtId="166" fontId="2" fillId="2" borderId="32" xfId="2" applyNumberFormat="1" applyFont="1" applyFill="1" applyBorder="1"/>
    <xf numFmtId="2" fontId="7" fillId="3" borderId="31" xfId="3" applyNumberFormat="1" applyFont="1" applyFill="1" applyBorder="1" applyAlignment="1">
      <alignment horizontal="center" vertical="center" wrapText="1"/>
    </xf>
    <xf numFmtId="2" fontId="7" fillId="3" borderId="33" xfId="3" applyNumberFormat="1" applyFont="1" applyFill="1" applyBorder="1" applyAlignment="1">
      <alignment horizontal="center" vertical="center" wrapText="1"/>
    </xf>
    <xf numFmtId="164" fontId="2" fillId="3" borderId="31" xfId="2" applyFont="1" applyFill="1" applyBorder="1"/>
    <xf numFmtId="1" fontId="7" fillId="4" borderId="31" xfId="3" applyNumberFormat="1" applyFont="1" applyFill="1" applyBorder="1" applyAlignment="1">
      <alignment horizontal="center" vertical="center" wrapText="1"/>
    </xf>
    <xf numFmtId="1" fontId="7" fillId="4" borderId="33" xfId="3" applyNumberFormat="1" applyFont="1" applyFill="1" applyBorder="1" applyAlignment="1">
      <alignment horizontal="center" vertical="center" wrapText="1"/>
    </xf>
    <xf numFmtId="164" fontId="7" fillId="4" borderId="34" xfId="2" applyFont="1" applyFill="1" applyBorder="1" applyAlignment="1">
      <alignment horizontal="center" vertical="center" wrapText="1"/>
    </xf>
    <xf numFmtId="3" fontId="7" fillId="4" borderId="33" xfId="3" applyNumberFormat="1" applyFont="1" applyFill="1" applyBorder="1" applyAlignment="1">
      <alignment horizontal="center" vertical="center" wrapText="1"/>
    </xf>
    <xf numFmtId="3" fontId="7" fillId="4" borderId="12" xfId="3" applyNumberFormat="1" applyFont="1" applyFill="1" applyBorder="1" applyAlignment="1">
      <alignment horizontal="center" vertical="center" wrapText="1"/>
    </xf>
    <xf numFmtId="3" fontId="7" fillId="4" borderId="16" xfId="3" applyNumberFormat="1" applyFont="1" applyFill="1" applyBorder="1" applyAlignment="1">
      <alignment horizontal="center" vertical="center" wrapText="1"/>
    </xf>
    <xf numFmtId="0" fontId="6" fillId="2" borderId="35" xfId="3" applyFont="1" applyFill="1" applyBorder="1" applyAlignment="1">
      <alignment horizontal="center" vertical="center" wrapText="1"/>
    </xf>
    <xf numFmtId="0" fontId="6" fillId="2" borderId="36" xfId="3" applyFont="1" applyFill="1" applyBorder="1" applyAlignment="1">
      <alignment horizontal="center" vertical="center" wrapText="1"/>
    </xf>
    <xf numFmtId="0" fontId="6" fillId="3" borderId="20" xfId="3" applyFont="1" applyFill="1" applyBorder="1" applyAlignment="1">
      <alignment horizontal="center" vertical="center" wrapText="1"/>
    </xf>
    <xf numFmtId="0" fontId="6" fillId="3" borderId="9" xfId="3" applyFont="1" applyFill="1" applyBorder="1" applyAlignment="1">
      <alignment horizontal="center" vertical="center" wrapText="1"/>
    </xf>
    <xf numFmtId="0" fontId="6" fillId="4" borderId="20" xfId="3" applyFont="1" applyFill="1" applyBorder="1" applyAlignment="1">
      <alignment horizontal="center" vertical="center" wrapText="1"/>
    </xf>
    <xf numFmtId="0" fontId="6" fillId="4" borderId="9" xfId="3" applyFont="1" applyFill="1" applyBorder="1" applyAlignment="1">
      <alignment horizontal="center" vertical="center" wrapText="1"/>
    </xf>
    <xf numFmtId="0" fontId="6" fillId="2" borderId="22" xfId="3" applyFont="1" applyFill="1" applyBorder="1" applyAlignment="1">
      <alignment horizontal="center" vertical="center" wrapText="1"/>
    </xf>
    <xf numFmtId="0" fontId="6" fillId="2" borderId="27" xfId="3" applyFont="1" applyFill="1" applyBorder="1" applyAlignment="1">
      <alignment horizontal="center" vertical="center" wrapText="1"/>
    </xf>
    <xf numFmtId="0" fontId="6" fillId="3" borderId="22" xfId="3" applyFont="1" applyFill="1" applyBorder="1" applyAlignment="1">
      <alignment horizontal="center" vertical="center" wrapText="1"/>
    </xf>
    <xf numFmtId="0" fontId="6" fillId="4" borderId="41" xfId="3" applyFont="1" applyFill="1" applyBorder="1" applyAlignment="1">
      <alignment horizontal="center" vertical="center" wrapText="1"/>
    </xf>
    <xf numFmtId="169" fontId="7" fillId="5" borderId="14" xfId="3" applyNumberFormat="1" applyFont="1" applyFill="1" applyBorder="1" applyAlignment="1">
      <alignment horizontal="center" vertical="center" wrapText="1"/>
    </xf>
    <xf numFmtId="170" fontId="7" fillId="3" borderId="16" xfId="3" applyNumberFormat="1" applyFont="1" applyFill="1" applyBorder="1" applyAlignment="1">
      <alignment horizontal="center" vertical="center" wrapText="1"/>
    </xf>
    <xf numFmtId="170" fontId="7" fillId="3" borderId="13" xfId="3" applyNumberFormat="1" applyFont="1" applyFill="1" applyBorder="1" applyAlignment="1">
      <alignment horizontal="center" vertical="center" wrapText="1"/>
    </xf>
    <xf numFmtId="170" fontId="7" fillId="3" borderId="8" xfId="3" applyNumberFormat="1" applyFont="1" applyFill="1" applyBorder="1" applyAlignment="1">
      <alignment horizontal="center" vertical="center" wrapText="1"/>
    </xf>
    <xf numFmtId="170" fontId="7" fillId="4" borderId="16" xfId="3" applyNumberFormat="1" applyFont="1" applyFill="1" applyBorder="1" applyAlignment="1">
      <alignment horizontal="center" vertical="center" wrapText="1"/>
    </xf>
    <xf numFmtId="170" fontId="7" fillId="4" borderId="12" xfId="3" applyNumberFormat="1" applyFont="1" applyFill="1" applyBorder="1" applyAlignment="1">
      <alignment horizontal="center" vertical="center" wrapText="1"/>
    </xf>
    <xf numFmtId="170" fontId="7" fillId="4" borderId="7" xfId="3" applyNumberFormat="1" applyFont="1" applyFill="1" applyBorder="1" applyAlignment="1">
      <alignment horizontal="center" vertical="center" wrapText="1"/>
    </xf>
    <xf numFmtId="43" fontId="1" fillId="0" borderId="0" xfId="1" applyNumberFormat="1"/>
    <xf numFmtId="170" fontId="5" fillId="4" borderId="4" xfId="3" applyNumberFormat="1" applyFont="1" applyFill="1" applyBorder="1" applyAlignment="1">
      <alignment horizontal="center" vertical="center" wrapText="1"/>
    </xf>
    <xf numFmtId="43" fontId="2" fillId="0" borderId="0" xfId="1" applyNumberFormat="1" applyFont="1" applyFill="1"/>
    <xf numFmtId="0" fontId="9" fillId="0" borderId="0" xfId="0" applyFont="1"/>
    <xf numFmtId="0" fontId="5" fillId="0" borderId="0" xfId="1" applyFont="1"/>
    <xf numFmtId="0" fontId="5" fillId="0" borderId="0" xfId="1" applyFont="1" applyFill="1"/>
    <xf numFmtId="167" fontId="2" fillId="3" borderId="12" xfId="0" applyNumberFormat="1" applyFont="1" applyFill="1" applyBorder="1"/>
    <xf numFmtId="169" fontId="6" fillId="4" borderId="2" xfId="3" applyNumberFormat="1" applyFont="1" applyFill="1" applyBorder="1" applyAlignment="1">
      <alignment horizontal="center" vertical="center" wrapText="1"/>
    </xf>
    <xf numFmtId="170" fontId="5" fillId="3" borderId="3" xfId="3" applyNumberFormat="1" applyFont="1" applyFill="1" applyBorder="1" applyAlignment="1">
      <alignment horizontal="center" vertical="center" wrapText="1"/>
    </xf>
    <xf numFmtId="168" fontId="4" fillId="2" borderId="2" xfId="2" applyNumberFormat="1" applyFont="1" applyFill="1" applyBorder="1"/>
    <xf numFmtId="170" fontId="1" fillId="0" borderId="0" xfId="1" applyNumberFormat="1"/>
    <xf numFmtId="171" fontId="5" fillId="4" borderId="4" xfId="3" applyNumberFormat="1" applyFont="1" applyFill="1" applyBorder="1" applyAlignment="1">
      <alignment horizontal="center" vertical="center" wrapText="1"/>
    </xf>
    <xf numFmtId="171" fontId="4" fillId="3" borderId="2" xfId="1" applyNumberFormat="1" applyFont="1" applyFill="1" applyBorder="1" applyAlignment="1">
      <alignment horizontal="center"/>
    </xf>
    <xf numFmtId="164" fontId="2" fillId="3" borderId="17" xfId="2" applyFont="1" applyFill="1" applyBorder="1" applyAlignment="1">
      <alignment horizontal="center"/>
    </xf>
    <xf numFmtId="4" fontId="4" fillId="3" borderId="2" xfId="1" applyNumberFormat="1" applyFont="1" applyFill="1" applyBorder="1" applyAlignment="1">
      <alignment horizontal="center"/>
    </xf>
    <xf numFmtId="4" fontId="4" fillId="3" borderId="2" xfId="2" applyNumberFormat="1" applyFont="1" applyFill="1" applyBorder="1" applyAlignment="1">
      <alignment horizontal="center"/>
    </xf>
    <xf numFmtId="164" fontId="7" fillId="4" borderId="14" xfId="2" applyFont="1" applyFill="1" applyBorder="1" applyAlignment="1">
      <alignment vertical="center" wrapText="1"/>
    </xf>
    <xf numFmtId="164" fontId="5" fillId="4" borderId="2" xfId="2" applyNumberFormat="1" applyFont="1" applyFill="1" applyBorder="1" applyAlignment="1">
      <alignment vertical="center" wrapText="1"/>
    </xf>
    <xf numFmtId="172" fontId="1" fillId="0" borderId="0" xfId="1" applyNumberFormat="1"/>
    <xf numFmtId="167" fontId="2" fillId="5" borderId="12" xfId="0" applyNumberFormat="1" applyFont="1" applyFill="1" applyBorder="1" applyAlignment="1">
      <alignment horizontal="center"/>
    </xf>
    <xf numFmtId="167" fontId="2" fillId="6" borderId="12" xfId="0" applyNumberFormat="1" applyFont="1" applyFill="1" applyBorder="1" applyAlignment="1">
      <alignment horizontal="center"/>
    </xf>
    <xf numFmtId="0" fontId="6" fillId="0" borderId="19" xfId="3" applyFont="1" applyBorder="1" applyAlignment="1">
      <alignment horizontal="center" vertical="center" wrapText="1"/>
    </xf>
    <xf numFmtId="0" fontId="6" fillId="0" borderId="29" xfId="3" applyFont="1" applyBorder="1" applyAlignment="1">
      <alignment horizontal="center" vertical="center" wrapText="1"/>
    </xf>
    <xf numFmtId="0" fontId="6" fillId="0" borderId="25" xfId="3" applyFont="1" applyBorder="1" applyAlignment="1">
      <alignment horizontal="center" vertical="center" wrapText="1"/>
    </xf>
    <xf numFmtId="0" fontId="6" fillId="0" borderId="21" xfId="3" applyFont="1" applyBorder="1" applyAlignment="1">
      <alignment horizontal="center" vertical="center" wrapText="1"/>
    </xf>
    <xf numFmtId="0" fontId="6" fillId="0" borderId="30" xfId="3" applyFont="1" applyBorder="1" applyAlignment="1">
      <alignment horizontal="center" vertical="center" wrapText="1"/>
    </xf>
    <xf numFmtId="0" fontId="6" fillId="0" borderId="27" xfId="3" applyFont="1" applyBorder="1" applyAlignment="1">
      <alignment horizontal="center" vertical="center" wrapText="1"/>
    </xf>
    <xf numFmtId="0" fontId="6" fillId="0" borderId="26" xfId="3" applyFont="1" applyBorder="1" applyAlignment="1">
      <alignment horizontal="center" vertical="center" wrapText="1"/>
    </xf>
    <xf numFmtId="0" fontId="6" fillId="0" borderId="28" xfId="3" applyFont="1" applyBorder="1" applyAlignment="1">
      <alignment horizontal="center" vertical="center" wrapText="1"/>
    </xf>
    <xf numFmtId="0" fontId="6" fillId="0" borderId="23" xfId="3" applyFont="1" applyBorder="1" applyAlignment="1">
      <alignment horizontal="center" vertical="center" wrapText="1"/>
    </xf>
    <xf numFmtId="0" fontId="6" fillId="2" borderId="27" xfId="3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0" fontId="6" fillId="5" borderId="23" xfId="3" applyFont="1" applyFill="1" applyBorder="1" applyAlignment="1">
      <alignment horizontal="center" vertical="center" wrapText="1"/>
    </xf>
    <xf numFmtId="0" fontId="6" fillId="5" borderId="9" xfId="3" applyFont="1" applyFill="1" applyBorder="1" applyAlignment="1">
      <alignment horizontal="center" vertical="center" wrapText="1"/>
    </xf>
    <xf numFmtId="0" fontId="6" fillId="3" borderId="24" xfId="3" applyFont="1" applyFill="1" applyBorder="1" applyAlignment="1">
      <alignment horizontal="center" vertical="center" wrapText="1"/>
    </xf>
    <xf numFmtId="3" fontId="6" fillId="2" borderId="28" xfId="3" applyNumberFormat="1" applyFont="1" applyFill="1" applyBorder="1" applyAlignment="1">
      <alignment horizontal="center" vertical="center" wrapText="1"/>
    </xf>
    <xf numFmtId="3" fontId="6" fillId="2" borderId="37" xfId="3" applyNumberFormat="1" applyFont="1" applyFill="1" applyBorder="1" applyAlignment="1">
      <alignment horizontal="center" vertical="center" wrapText="1"/>
    </xf>
    <xf numFmtId="0" fontId="6" fillId="2" borderId="23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3" fontId="6" fillId="4" borderId="28" xfId="3" applyNumberFormat="1" applyFont="1" applyFill="1" applyBorder="1" applyAlignment="1">
      <alignment horizontal="center" vertical="center" wrapText="1"/>
    </xf>
    <xf numFmtId="3" fontId="6" fillId="4" borderId="37" xfId="3" applyNumberFormat="1" applyFont="1" applyFill="1" applyBorder="1" applyAlignment="1">
      <alignment horizontal="center" vertical="center" wrapText="1"/>
    </xf>
    <xf numFmtId="0" fontId="6" fillId="4" borderId="23" xfId="3" applyFont="1" applyFill="1" applyBorder="1" applyAlignment="1">
      <alignment horizontal="center" vertical="center" wrapText="1"/>
    </xf>
    <xf numFmtId="0" fontId="6" fillId="4" borderId="9" xfId="3" applyFont="1" applyFill="1" applyBorder="1" applyAlignment="1">
      <alignment horizontal="center" vertical="center" wrapText="1"/>
    </xf>
    <xf numFmtId="0" fontId="6" fillId="4" borderId="24" xfId="3" applyFont="1" applyFill="1" applyBorder="1" applyAlignment="1">
      <alignment horizontal="center" vertical="center" wrapText="1"/>
    </xf>
    <xf numFmtId="3" fontId="6" fillId="5" borderId="28" xfId="3" applyNumberFormat="1" applyFont="1" applyFill="1" applyBorder="1" applyAlignment="1">
      <alignment horizontal="center" vertical="center" wrapText="1"/>
    </xf>
    <xf numFmtId="3" fontId="6" fillId="5" borderId="37" xfId="3" applyNumberFormat="1" applyFont="1" applyFill="1" applyBorder="1" applyAlignment="1">
      <alignment horizontal="center" vertical="center" wrapText="1"/>
    </xf>
    <xf numFmtId="0" fontId="6" fillId="0" borderId="42" xfId="3" applyFont="1" applyBorder="1" applyAlignment="1">
      <alignment horizontal="center" vertical="center" wrapText="1"/>
    </xf>
    <xf numFmtId="0" fontId="6" fillId="0" borderId="38" xfId="3" applyFont="1" applyBorder="1" applyAlignment="1">
      <alignment horizontal="center" vertical="center" wrapText="1"/>
    </xf>
    <xf numFmtId="0" fontId="6" fillId="0" borderId="44" xfId="3" applyFont="1" applyBorder="1" applyAlignment="1">
      <alignment horizontal="center" vertical="center" wrapText="1"/>
    </xf>
    <xf numFmtId="0" fontId="6" fillId="0" borderId="45" xfId="3" applyFont="1" applyBorder="1" applyAlignment="1">
      <alignment horizontal="center" vertical="center" wrapText="1"/>
    </xf>
    <xf numFmtId="0" fontId="6" fillId="0" borderId="43" xfId="3" applyFont="1" applyBorder="1" applyAlignment="1">
      <alignment horizontal="center" vertical="center" wrapText="1"/>
    </xf>
    <xf numFmtId="0" fontId="6" fillId="4" borderId="47" xfId="3" applyFont="1" applyFill="1" applyBorder="1" applyAlignment="1">
      <alignment horizontal="center" vertical="center" wrapText="1"/>
    </xf>
    <xf numFmtId="0" fontId="6" fillId="4" borderId="46" xfId="3" applyFont="1" applyFill="1" applyBorder="1" applyAlignment="1">
      <alignment horizontal="center" vertical="center" wrapText="1"/>
    </xf>
    <xf numFmtId="0" fontId="6" fillId="4" borderId="35" xfId="3" applyFont="1" applyFill="1" applyBorder="1" applyAlignment="1">
      <alignment horizontal="center" vertical="center" wrapText="1"/>
    </xf>
    <xf numFmtId="0" fontId="6" fillId="3" borderId="44" xfId="3" applyFont="1" applyFill="1" applyBorder="1" applyAlignment="1">
      <alignment horizontal="center" vertical="center" wrapText="1"/>
    </xf>
    <xf numFmtId="0" fontId="1" fillId="3" borderId="45" xfId="1" applyFill="1" applyBorder="1" applyAlignment="1">
      <alignment horizontal="center" vertical="center" wrapText="1"/>
    </xf>
    <xf numFmtId="0" fontId="1" fillId="3" borderId="43" xfId="1" applyFill="1" applyBorder="1" applyAlignment="1">
      <alignment horizontal="center" vertical="center" wrapText="1"/>
    </xf>
    <xf numFmtId="0" fontId="6" fillId="2" borderId="44" xfId="3" applyFont="1" applyFill="1" applyBorder="1" applyAlignment="1">
      <alignment horizontal="center" vertical="center" wrapText="1"/>
    </xf>
    <xf numFmtId="0" fontId="6" fillId="2" borderId="43" xfId="3" applyFont="1" applyFill="1" applyBorder="1" applyAlignment="1">
      <alignment horizontal="center" vertical="center" wrapText="1"/>
    </xf>
    <xf numFmtId="0" fontId="6" fillId="4" borderId="40" xfId="3" applyFont="1" applyFill="1" applyBorder="1" applyAlignment="1">
      <alignment horizontal="center" vertical="center" wrapText="1"/>
    </xf>
    <xf numFmtId="0" fontId="6" fillId="4" borderId="39" xfId="3" applyFont="1" applyFill="1" applyBorder="1" applyAlignment="1">
      <alignment horizontal="center" vertical="center" wrapText="1"/>
    </xf>
    <xf numFmtId="3" fontId="6" fillId="3" borderId="28" xfId="3" applyNumberFormat="1" applyFont="1" applyFill="1" applyBorder="1" applyAlignment="1">
      <alignment horizontal="center" vertical="center" wrapText="1"/>
    </xf>
    <xf numFmtId="3" fontId="6" fillId="3" borderId="37" xfId="3" applyNumberFormat="1" applyFont="1" applyFill="1" applyBorder="1" applyAlignment="1">
      <alignment horizontal="center" vertical="center" wrapText="1"/>
    </xf>
    <xf numFmtId="0" fontId="6" fillId="3" borderId="23" xfId="3" applyFont="1" applyFill="1" applyBorder="1" applyAlignment="1">
      <alignment horizontal="center" vertical="center" wrapText="1"/>
    </xf>
    <xf numFmtId="0" fontId="6" fillId="3" borderId="9" xfId="3" applyFont="1" applyFill="1" applyBorder="1" applyAlignment="1">
      <alignment horizontal="center" vertical="center" wrapText="1"/>
    </xf>
    <xf numFmtId="0" fontId="6" fillId="3" borderId="40" xfId="3" applyFont="1" applyFill="1" applyBorder="1" applyAlignment="1">
      <alignment horizontal="center" vertical="center" wrapText="1"/>
    </xf>
    <xf numFmtId="0" fontId="6" fillId="3" borderId="39" xfId="3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Лист1 2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3"/>
  <sheetViews>
    <sheetView tabSelected="1" view="pageBreakPreview" topLeftCell="A11" zoomScaleNormal="100" workbookViewId="0">
      <selection activeCell="H43" sqref="H43"/>
    </sheetView>
  </sheetViews>
  <sheetFormatPr defaultRowHeight="12.75" x14ac:dyDescent="0.2"/>
  <cols>
    <col min="1" max="1" width="9.140625" style="1"/>
    <col min="2" max="2" width="7.28515625" style="1" customWidth="1"/>
    <col min="3" max="3" width="18.7109375" style="5" customWidth="1"/>
    <col min="4" max="4" width="14" style="1" customWidth="1"/>
    <col min="5" max="5" width="13.28515625" style="1" customWidth="1"/>
    <col min="6" max="6" width="10.5703125" style="4" hidden="1" customWidth="1"/>
    <col min="7" max="7" width="7.28515625" style="4" hidden="1" customWidth="1"/>
    <col min="8" max="8" width="15.85546875" style="3" customWidth="1"/>
    <col min="9" max="9" width="12.42578125" style="2" customWidth="1"/>
    <col min="10" max="10" width="11.140625" style="2" bestFit="1" customWidth="1"/>
    <col min="11" max="12" width="0" style="2" hidden="1" customWidth="1"/>
    <col min="13" max="13" width="13.7109375" style="2" customWidth="1"/>
    <col min="14" max="14" width="12.5703125" style="2" customWidth="1"/>
    <col min="15" max="15" width="4" style="1" customWidth="1"/>
    <col min="16" max="17" width="14.5703125" style="1" bestFit="1" customWidth="1"/>
    <col min="18" max="16384" width="9.140625" style="1"/>
  </cols>
  <sheetData>
    <row r="2" spans="1:14" x14ac:dyDescent="0.2">
      <c r="C2" s="103" t="s">
        <v>24</v>
      </c>
      <c r="D2" s="4"/>
      <c r="E2" s="4"/>
      <c r="F2" s="3"/>
      <c r="G2" s="2"/>
      <c r="H2" s="2"/>
      <c r="M2" s="1"/>
      <c r="N2" s="1"/>
    </row>
    <row r="3" spans="1:14" x14ac:dyDescent="0.2">
      <c r="A3" s="5"/>
      <c r="C3" s="1"/>
      <c r="E3" s="104" t="s">
        <v>25</v>
      </c>
      <c r="F3" s="3"/>
      <c r="G3" s="2"/>
      <c r="H3" s="2"/>
      <c r="M3" s="1"/>
      <c r="N3" s="1"/>
    </row>
    <row r="4" spans="1:14" ht="19.5" customHeight="1" x14ac:dyDescent="0.2">
      <c r="A4" s="5"/>
      <c r="C4" s="1"/>
      <c r="D4" s="4"/>
      <c r="E4" s="4"/>
      <c r="F4" s="3"/>
      <c r="G4" s="2"/>
      <c r="H4" s="1"/>
      <c r="M4" s="102" t="s">
        <v>23</v>
      </c>
      <c r="N4" s="1"/>
    </row>
    <row r="5" spans="1:14" ht="12" customHeight="1" thickBot="1" x14ac:dyDescent="0.25">
      <c r="C5" s="53"/>
      <c r="D5" s="5"/>
      <c r="F5" s="1"/>
      <c r="G5" s="53"/>
      <c r="M5" s="53"/>
    </row>
    <row r="6" spans="1:14" ht="13.5" thickBot="1" x14ac:dyDescent="0.25">
      <c r="B6" s="120" t="s">
        <v>9</v>
      </c>
      <c r="C6" s="124" t="s">
        <v>8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6"/>
    </row>
    <row r="7" spans="1:14" ht="13.5" thickBot="1" x14ac:dyDescent="0.25">
      <c r="B7" s="121"/>
      <c r="C7" s="52"/>
      <c r="D7" s="51"/>
      <c r="E7" s="51"/>
      <c r="F7" s="51"/>
      <c r="G7" s="51"/>
      <c r="H7" s="51"/>
      <c r="I7" s="51"/>
      <c r="J7" s="51"/>
      <c r="K7" s="51"/>
      <c r="L7" s="51"/>
      <c r="M7" s="51"/>
      <c r="N7" s="50"/>
    </row>
    <row r="8" spans="1:14" ht="13.5" thickBot="1" x14ac:dyDescent="0.25">
      <c r="B8" s="121"/>
      <c r="C8" s="127" t="s">
        <v>7</v>
      </c>
      <c r="D8" s="128"/>
      <c r="E8" s="128"/>
      <c r="F8" s="49"/>
      <c r="G8" s="49"/>
      <c r="H8" s="128" t="s">
        <v>6</v>
      </c>
      <c r="I8" s="128"/>
      <c r="J8" s="128"/>
      <c r="K8" s="49"/>
      <c r="L8" s="49"/>
      <c r="M8" s="129" t="s">
        <v>5</v>
      </c>
      <c r="N8" s="130"/>
    </row>
    <row r="9" spans="1:14" x14ac:dyDescent="0.2">
      <c r="B9" s="122"/>
      <c r="C9" s="138" t="s">
        <v>16</v>
      </c>
      <c r="D9" s="140" t="s">
        <v>15</v>
      </c>
      <c r="E9" s="140" t="s">
        <v>12</v>
      </c>
      <c r="F9" s="142" t="s">
        <v>4</v>
      </c>
      <c r="G9" s="142"/>
      <c r="H9" s="143" t="s">
        <v>16</v>
      </c>
      <c r="I9" s="131" t="s">
        <v>15</v>
      </c>
      <c r="J9" s="131" t="s">
        <v>12</v>
      </c>
      <c r="K9" s="133" t="s">
        <v>4</v>
      </c>
      <c r="L9" s="133"/>
      <c r="M9" s="134" t="s">
        <v>22</v>
      </c>
      <c r="N9" s="136" t="s">
        <v>3</v>
      </c>
    </row>
    <row r="10" spans="1:14" ht="23.25" thickBot="1" x14ac:dyDescent="0.25">
      <c r="B10" s="123"/>
      <c r="C10" s="139"/>
      <c r="D10" s="141"/>
      <c r="E10" s="141"/>
      <c r="F10" s="48" t="s">
        <v>2</v>
      </c>
      <c r="G10" s="48" t="s">
        <v>1</v>
      </c>
      <c r="H10" s="144"/>
      <c r="I10" s="132"/>
      <c r="J10" s="132"/>
      <c r="K10" s="47" t="s">
        <v>2</v>
      </c>
      <c r="L10" s="47" t="s">
        <v>1</v>
      </c>
      <c r="M10" s="135"/>
      <c r="N10" s="137"/>
    </row>
    <row r="11" spans="1:14" ht="13.5" thickBot="1" x14ac:dyDescent="0.25">
      <c r="B11" s="46">
        <v>42736</v>
      </c>
      <c r="C11" s="35">
        <v>416020</v>
      </c>
      <c r="D11" s="32">
        <v>6.1359999999999998E-2</v>
      </c>
      <c r="E11" s="31">
        <f>C11*D11</f>
        <v>25526.9872</v>
      </c>
      <c r="F11" s="38"/>
      <c r="G11" s="45"/>
      <c r="H11" s="44">
        <v>613</v>
      </c>
      <c r="I11" s="92">
        <v>6.1359999999999998E-2</v>
      </c>
      <c r="J11" s="43">
        <f>H11*I11</f>
        <v>37.613680000000002</v>
      </c>
      <c r="K11" s="42">
        <f t="shared" ref="K11:K22" si="0">H11/(C11+H11)*100</f>
        <v>0.14713188825657114</v>
      </c>
      <c r="L11" s="41">
        <f t="shared" ref="L11:L23" si="1">J11/(E11+J11)*100</f>
        <v>0.14713188825657117</v>
      </c>
      <c r="M11" s="40">
        <f>C11+H11</f>
        <v>416633</v>
      </c>
      <c r="N11" s="39">
        <f>(E11+J11)*1.18</f>
        <v>30166.229038399997</v>
      </c>
    </row>
    <row r="12" spans="1:14" ht="13.5" thickBot="1" x14ac:dyDescent="0.25">
      <c r="B12" s="46">
        <v>42767</v>
      </c>
      <c r="C12" s="35">
        <v>386229</v>
      </c>
      <c r="D12" s="32">
        <v>6.1359999999999998E-2</v>
      </c>
      <c r="E12" s="31">
        <f t="shared" ref="E12:E22" si="2">C12*D12</f>
        <v>23699.011439999998</v>
      </c>
      <c r="F12" s="37">
        <f t="shared" ref="F12:F22" si="3">C12*100/(C12+H12)</f>
        <v>99.898608714994793</v>
      </c>
      <c r="G12" s="36">
        <f t="shared" ref="G12:G22" si="4">D12*100/(D12+I12)</f>
        <v>50</v>
      </c>
      <c r="H12" s="28">
        <v>392</v>
      </c>
      <c r="I12" s="92">
        <v>6.1359999999999998E-2</v>
      </c>
      <c r="J12" s="43">
        <f t="shared" ref="J12:J22" si="5">H12*I12</f>
        <v>24.05312</v>
      </c>
      <c r="K12" s="26">
        <f t="shared" si="0"/>
        <v>0.10139128500521181</v>
      </c>
      <c r="L12" s="25">
        <f t="shared" si="1"/>
        <v>0.10139128500521181</v>
      </c>
      <c r="M12" s="40">
        <f t="shared" ref="M12:M22" si="6">C12+H12</f>
        <v>386621</v>
      </c>
      <c r="N12" s="39">
        <f t="shared" ref="N12:N22" si="7">(E12+J12)*1.18</f>
        <v>27993.216180799998</v>
      </c>
    </row>
    <row r="13" spans="1:14" ht="13.5" thickBot="1" x14ac:dyDescent="0.25">
      <c r="B13" s="46">
        <v>42795</v>
      </c>
      <c r="C13" s="35">
        <v>366818</v>
      </c>
      <c r="D13" s="32">
        <v>6.1359999999999998E-2</v>
      </c>
      <c r="E13" s="31">
        <f t="shared" si="2"/>
        <v>22507.95248</v>
      </c>
      <c r="F13" s="37">
        <f t="shared" si="3"/>
        <v>99.886992726688504</v>
      </c>
      <c r="G13" s="36">
        <f t="shared" si="4"/>
        <v>50</v>
      </c>
      <c r="H13" s="28">
        <v>415</v>
      </c>
      <c r="I13" s="92">
        <v>6.1359999999999998E-2</v>
      </c>
      <c r="J13" s="43">
        <f t="shared" si="5"/>
        <v>25.464399999999998</v>
      </c>
      <c r="K13" s="26">
        <f t="shared" si="0"/>
        <v>0.11300727331149434</v>
      </c>
      <c r="L13" s="25">
        <f t="shared" si="1"/>
        <v>0.11300727331149434</v>
      </c>
      <c r="M13" s="40">
        <f t="shared" si="6"/>
        <v>367233</v>
      </c>
      <c r="N13" s="39">
        <f t="shared" si="7"/>
        <v>26589.431918399998</v>
      </c>
    </row>
    <row r="14" spans="1:14" ht="13.5" thickBot="1" x14ac:dyDescent="0.25">
      <c r="B14" s="46">
        <v>42826</v>
      </c>
      <c r="C14" s="35">
        <v>242297</v>
      </c>
      <c r="D14" s="32">
        <v>6.1359999999999998E-2</v>
      </c>
      <c r="E14" s="31">
        <f t="shared" si="2"/>
        <v>14867.343919999999</v>
      </c>
      <c r="F14" s="37">
        <f t="shared" ref="F14" si="8">C14*100/(C14+H14)</f>
        <v>99.84876207430851</v>
      </c>
      <c r="G14" s="36">
        <f t="shared" ref="G14" si="9">D14*100/(D14+I14)</f>
        <v>50</v>
      </c>
      <c r="H14" s="28">
        <v>367</v>
      </c>
      <c r="I14" s="92">
        <v>6.1359999999999998E-2</v>
      </c>
      <c r="J14" s="43">
        <f t="shared" si="5"/>
        <v>22.519120000000001</v>
      </c>
      <c r="K14" s="26">
        <f t="shared" si="0"/>
        <v>0.15123792569149111</v>
      </c>
      <c r="L14" s="25">
        <f t="shared" si="1"/>
        <v>0.15123792569149111</v>
      </c>
      <c r="M14" s="40">
        <f t="shared" si="6"/>
        <v>242664</v>
      </c>
      <c r="N14" s="39">
        <f t="shared" si="7"/>
        <v>17570.038387199998</v>
      </c>
    </row>
    <row r="15" spans="1:14" ht="13.5" thickBot="1" x14ac:dyDescent="0.25">
      <c r="B15" s="46">
        <v>42856</v>
      </c>
      <c r="C15" s="35">
        <v>179420</v>
      </c>
      <c r="D15" s="32">
        <v>6.1359999999999998E-2</v>
      </c>
      <c r="E15" s="31">
        <f t="shared" si="2"/>
        <v>11009.2112</v>
      </c>
      <c r="F15" s="30">
        <f t="shared" si="3"/>
        <v>99.768123356150298</v>
      </c>
      <c r="G15" s="29">
        <f t="shared" si="4"/>
        <v>50</v>
      </c>
      <c r="H15" s="28">
        <v>417</v>
      </c>
      <c r="I15" s="92">
        <v>6.1359999999999998E-2</v>
      </c>
      <c r="J15" s="43">
        <f t="shared" si="5"/>
        <v>25.587119999999999</v>
      </c>
      <c r="K15" s="26">
        <f t="shared" si="0"/>
        <v>0.23187664384970835</v>
      </c>
      <c r="L15" s="25">
        <f t="shared" si="1"/>
        <v>0.23187664384970835</v>
      </c>
      <c r="M15" s="40">
        <f t="shared" si="6"/>
        <v>179837</v>
      </c>
      <c r="N15" s="39">
        <f t="shared" si="7"/>
        <v>13021.062017599999</v>
      </c>
    </row>
    <row r="16" spans="1:14" ht="13.5" thickBot="1" x14ac:dyDescent="0.25">
      <c r="B16" s="46">
        <v>42887</v>
      </c>
      <c r="C16" s="33">
        <v>150043</v>
      </c>
      <c r="D16" s="32">
        <v>6.1359999999999998E-2</v>
      </c>
      <c r="E16" s="31">
        <f t="shared" si="2"/>
        <v>9206.6384799999996</v>
      </c>
      <c r="F16" s="30">
        <f t="shared" si="3"/>
        <v>99.766613029775129</v>
      </c>
      <c r="G16" s="29">
        <f t="shared" si="4"/>
        <v>50</v>
      </c>
      <c r="H16" s="28">
        <v>351</v>
      </c>
      <c r="I16" s="92">
        <v>6.1359999999999998E-2</v>
      </c>
      <c r="J16" s="43">
        <f t="shared" si="5"/>
        <v>21.53736</v>
      </c>
      <c r="K16" s="26">
        <f t="shared" si="0"/>
        <v>0.23338697022487598</v>
      </c>
      <c r="L16" s="25">
        <f t="shared" si="1"/>
        <v>0.23338697022487598</v>
      </c>
      <c r="M16" s="40">
        <f t="shared" si="6"/>
        <v>150394</v>
      </c>
      <c r="N16" s="39">
        <f t="shared" si="7"/>
        <v>10889.2474912</v>
      </c>
    </row>
    <row r="17" spans="2:16" ht="13.5" thickBot="1" x14ac:dyDescent="0.25">
      <c r="B17" s="46">
        <v>42917</v>
      </c>
      <c r="C17" s="33">
        <v>145515</v>
      </c>
      <c r="D17" s="32">
        <v>6.1359999999999998E-2</v>
      </c>
      <c r="E17" s="31">
        <f t="shared" si="2"/>
        <v>8928.8004000000001</v>
      </c>
      <c r="F17" s="30">
        <f t="shared" si="3"/>
        <v>99.786047851220971</v>
      </c>
      <c r="G17" s="29">
        <f t="shared" si="4"/>
        <v>50</v>
      </c>
      <c r="H17" s="28">
        <v>312</v>
      </c>
      <c r="I17" s="92">
        <v>6.1359999999999998E-2</v>
      </c>
      <c r="J17" s="43">
        <f t="shared" si="5"/>
        <v>19.14432</v>
      </c>
      <c r="K17" s="26">
        <f t="shared" si="0"/>
        <v>0.21395214877903268</v>
      </c>
      <c r="L17" s="25">
        <f t="shared" si="1"/>
        <v>0.21395214877903268</v>
      </c>
      <c r="M17" s="40">
        <f t="shared" si="6"/>
        <v>145827</v>
      </c>
      <c r="N17" s="39">
        <f t="shared" si="7"/>
        <v>10558.574769599998</v>
      </c>
    </row>
    <row r="18" spans="2:16" ht="13.5" thickBot="1" x14ac:dyDescent="0.25">
      <c r="B18" s="46">
        <v>42948</v>
      </c>
      <c r="C18" s="33">
        <v>175308</v>
      </c>
      <c r="D18" s="32">
        <v>6.1359999999999998E-2</v>
      </c>
      <c r="E18" s="31">
        <f t="shared" si="2"/>
        <v>10756.898879999999</v>
      </c>
      <c r="F18" s="30">
        <f t="shared" si="3"/>
        <v>99.788819380802479</v>
      </c>
      <c r="G18" s="29">
        <f t="shared" si="4"/>
        <v>50</v>
      </c>
      <c r="H18" s="28">
        <v>371</v>
      </c>
      <c r="I18" s="92">
        <v>6.1359999999999998E-2</v>
      </c>
      <c r="J18" s="43">
        <f t="shared" si="5"/>
        <v>22.764559999999999</v>
      </c>
      <c r="K18" s="26">
        <f t="shared" si="0"/>
        <v>0.21118061919751366</v>
      </c>
      <c r="L18" s="25">
        <f t="shared" si="1"/>
        <v>0.21118061919751366</v>
      </c>
      <c r="M18" s="40">
        <f t="shared" si="6"/>
        <v>175679</v>
      </c>
      <c r="N18" s="39">
        <f t="shared" si="7"/>
        <v>12720.002859199998</v>
      </c>
    </row>
    <row r="19" spans="2:16" ht="13.5" thickBot="1" x14ac:dyDescent="0.25">
      <c r="B19" s="46">
        <v>42979</v>
      </c>
      <c r="C19" s="33">
        <v>147892</v>
      </c>
      <c r="D19" s="32">
        <v>6.1359999999999998E-2</v>
      </c>
      <c r="E19" s="31">
        <f t="shared" si="2"/>
        <v>9074.653119999999</v>
      </c>
      <c r="F19" s="30">
        <f t="shared" si="3"/>
        <v>99.604657897749846</v>
      </c>
      <c r="G19" s="29">
        <f t="shared" si="4"/>
        <v>50</v>
      </c>
      <c r="H19" s="28">
        <v>587</v>
      </c>
      <c r="I19" s="92">
        <v>6.1359999999999998E-2</v>
      </c>
      <c r="J19" s="43">
        <f t="shared" si="5"/>
        <v>36.018319999999996</v>
      </c>
      <c r="K19" s="26">
        <f t="shared" si="0"/>
        <v>0.39534210225014982</v>
      </c>
      <c r="L19" s="25">
        <f t="shared" si="1"/>
        <v>0.39534210225014982</v>
      </c>
      <c r="M19" s="40">
        <f t="shared" si="6"/>
        <v>148479</v>
      </c>
      <c r="N19" s="39">
        <f t="shared" si="7"/>
        <v>10750.592299199998</v>
      </c>
    </row>
    <row r="20" spans="2:16" ht="13.5" thickBot="1" x14ac:dyDescent="0.25">
      <c r="B20" s="46">
        <v>43009</v>
      </c>
      <c r="C20" s="33">
        <v>319252</v>
      </c>
      <c r="D20" s="32">
        <v>6.1359999999999998E-2</v>
      </c>
      <c r="E20" s="31">
        <f t="shared" si="2"/>
        <v>19589.30272</v>
      </c>
      <c r="F20" s="30">
        <f t="shared" si="3"/>
        <v>99.783400271921735</v>
      </c>
      <c r="G20" s="29">
        <f t="shared" si="4"/>
        <v>50</v>
      </c>
      <c r="H20" s="28">
        <v>693</v>
      </c>
      <c r="I20" s="92">
        <v>6.1359999999999998E-2</v>
      </c>
      <c r="J20" s="43">
        <f t="shared" si="5"/>
        <v>42.522480000000002</v>
      </c>
      <c r="K20" s="26">
        <f t="shared" si="0"/>
        <v>0.21659972807826344</v>
      </c>
      <c r="L20" s="25">
        <f t="shared" si="1"/>
        <v>0.21659972807826347</v>
      </c>
      <c r="M20" s="40">
        <f t="shared" si="6"/>
        <v>319945</v>
      </c>
      <c r="N20" s="39">
        <f t="shared" si="7"/>
        <v>23165.553735999998</v>
      </c>
    </row>
    <row r="21" spans="2:16" ht="13.5" thickBot="1" x14ac:dyDescent="0.25">
      <c r="B21" s="46">
        <v>43040</v>
      </c>
      <c r="C21" s="33">
        <v>370215</v>
      </c>
      <c r="D21" s="32">
        <v>6.1359999999999998E-2</v>
      </c>
      <c r="E21" s="31">
        <f t="shared" si="2"/>
        <v>22716.392400000001</v>
      </c>
      <c r="F21" s="30">
        <f t="shared" si="3"/>
        <v>99.775769646432934</v>
      </c>
      <c r="G21" s="29">
        <f t="shared" si="4"/>
        <v>50</v>
      </c>
      <c r="H21" s="28">
        <v>832</v>
      </c>
      <c r="I21" s="92">
        <v>6.1359999999999998E-2</v>
      </c>
      <c r="J21" s="43">
        <f t="shared" si="5"/>
        <v>51.051519999999996</v>
      </c>
      <c r="K21" s="26">
        <f t="shared" si="0"/>
        <v>0.22423035356706833</v>
      </c>
      <c r="L21" s="25">
        <f t="shared" si="1"/>
        <v>0.2242303535670683</v>
      </c>
      <c r="M21" s="40">
        <f t="shared" si="6"/>
        <v>371047</v>
      </c>
      <c r="N21" s="39">
        <f t="shared" si="7"/>
        <v>26865.583825599999</v>
      </c>
    </row>
    <row r="22" spans="2:16" ht="12.75" customHeight="1" thickBot="1" x14ac:dyDescent="0.25">
      <c r="B22" s="46">
        <v>43070</v>
      </c>
      <c r="C22" s="22">
        <v>365159</v>
      </c>
      <c r="D22" s="32">
        <v>6.1359999999999998E-2</v>
      </c>
      <c r="E22" s="31">
        <f t="shared" si="2"/>
        <v>22406.15624</v>
      </c>
      <c r="F22" s="21">
        <f t="shared" si="3"/>
        <v>99.816035775984602</v>
      </c>
      <c r="G22" s="20">
        <f t="shared" si="4"/>
        <v>50</v>
      </c>
      <c r="H22" s="19">
        <v>673</v>
      </c>
      <c r="I22" s="92">
        <v>6.1359999999999998E-2</v>
      </c>
      <c r="J22" s="43">
        <f t="shared" si="5"/>
        <v>41.295279999999998</v>
      </c>
      <c r="K22" s="18">
        <f t="shared" si="0"/>
        <v>0.18396422401539503</v>
      </c>
      <c r="L22" s="17">
        <f t="shared" si="1"/>
        <v>0.18396422401539503</v>
      </c>
      <c r="M22" s="40">
        <f t="shared" si="6"/>
        <v>365832</v>
      </c>
      <c r="N22" s="39">
        <f t="shared" si="7"/>
        <v>26487.992793599999</v>
      </c>
    </row>
    <row r="23" spans="2:16" ht="13.5" thickBot="1" x14ac:dyDescent="0.25">
      <c r="B23" s="16" t="s">
        <v>0</v>
      </c>
      <c r="C23" s="15">
        <f>SUM(C11:C22)</f>
        <v>3264168</v>
      </c>
      <c r="D23" s="110">
        <f>E23/C23</f>
        <v>6.1360000000000005E-2</v>
      </c>
      <c r="E23" s="14">
        <f>SUM(E11:E22)</f>
        <v>200289.34848000002</v>
      </c>
      <c r="F23" s="13" t="e">
        <f>C23/#REF!*100</f>
        <v>#REF!</v>
      </c>
      <c r="G23" s="12" t="e">
        <f>E23/#REF!*100</f>
        <v>#REF!</v>
      </c>
      <c r="H23" s="11">
        <f>SUM(H11:H22)</f>
        <v>6023</v>
      </c>
      <c r="I23" s="111">
        <f>J23/H23</f>
        <v>6.1359999999999991E-2</v>
      </c>
      <c r="J23" s="10">
        <f>SUM(J11:J22)</f>
        <v>369.57127999999994</v>
      </c>
      <c r="K23" s="9" t="e">
        <f>H23/#REF!*100</f>
        <v>#REF!</v>
      </c>
      <c r="L23" s="8">
        <f t="shared" si="1"/>
        <v>0.18417884459959674</v>
      </c>
      <c r="M23" s="7">
        <f>SUM(M11:M22)</f>
        <v>3270191</v>
      </c>
      <c r="N23" s="6">
        <f>SUM(N11:N22)</f>
        <v>236777.52531679996</v>
      </c>
    </row>
    <row r="24" spans="2:16" x14ac:dyDescent="0.2">
      <c r="N24" s="101"/>
    </row>
    <row r="25" spans="2:16" ht="13.5" thickBot="1" x14ac:dyDescent="0.25"/>
    <row r="26" spans="2:16" ht="13.5" thickBot="1" x14ac:dyDescent="0.25">
      <c r="B26" s="120" t="s">
        <v>9</v>
      </c>
      <c r="C26" s="124" t="s">
        <v>20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6"/>
    </row>
    <row r="27" spans="2:16" ht="13.5" thickBot="1" x14ac:dyDescent="0.25">
      <c r="B27" s="121"/>
      <c r="C27" s="127" t="s">
        <v>7</v>
      </c>
      <c r="D27" s="128"/>
      <c r="E27" s="128"/>
      <c r="F27" s="49"/>
      <c r="G27" s="49"/>
      <c r="H27" s="128" t="s">
        <v>6</v>
      </c>
      <c r="I27" s="128"/>
      <c r="J27" s="128"/>
      <c r="K27" s="49"/>
      <c r="L27" s="49"/>
      <c r="M27" s="129" t="s">
        <v>5</v>
      </c>
      <c r="N27" s="130"/>
    </row>
    <row r="28" spans="2:16" x14ac:dyDescent="0.2">
      <c r="B28" s="122"/>
      <c r="C28" s="138" t="s">
        <v>21</v>
      </c>
      <c r="D28" s="140" t="s">
        <v>15</v>
      </c>
      <c r="E28" s="140" t="s">
        <v>12</v>
      </c>
      <c r="F28" s="142" t="s">
        <v>4</v>
      </c>
      <c r="G28" s="142"/>
      <c r="H28" s="143" t="s">
        <v>21</v>
      </c>
      <c r="I28" s="131" t="s">
        <v>15</v>
      </c>
      <c r="J28" s="131" t="s">
        <v>12</v>
      </c>
      <c r="K28" s="133" t="s">
        <v>4</v>
      </c>
      <c r="L28" s="133"/>
      <c r="M28" s="134" t="s">
        <v>22</v>
      </c>
      <c r="N28" s="136" t="s">
        <v>3</v>
      </c>
    </row>
    <row r="29" spans="2:16" ht="23.25" thickBot="1" x14ac:dyDescent="0.25">
      <c r="B29" s="123"/>
      <c r="C29" s="139"/>
      <c r="D29" s="141"/>
      <c r="E29" s="141"/>
      <c r="F29" s="48" t="s">
        <v>2</v>
      </c>
      <c r="G29" s="48" t="s">
        <v>1</v>
      </c>
      <c r="H29" s="144"/>
      <c r="I29" s="132"/>
      <c r="J29" s="132"/>
      <c r="K29" s="47" t="s">
        <v>2</v>
      </c>
      <c r="L29" s="47" t="s">
        <v>1</v>
      </c>
      <c r="M29" s="135"/>
      <c r="N29" s="137"/>
    </row>
    <row r="30" spans="2:16" ht="13.5" thickBot="1" x14ac:dyDescent="0.25">
      <c r="B30" s="46">
        <v>42736</v>
      </c>
      <c r="C30" s="96">
        <v>5.2202999999999999</v>
      </c>
      <c r="D30" s="119">
        <v>17015.96</v>
      </c>
      <c r="E30" s="115">
        <f>C30*D30</f>
        <v>88828.415987999993</v>
      </c>
      <c r="F30" s="38"/>
      <c r="G30" s="45"/>
      <c r="H30" s="93">
        <v>7.7000000000000002E-3</v>
      </c>
      <c r="I30" s="118">
        <v>17015.96</v>
      </c>
      <c r="J30" s="112">
        <f>H30*I30</f>
        <v>131.02289199999998</v>
      </c>
      <c r="K30" s="42">
        <f t="shared" ref="K30:K41" si="10">H30/(C30+H30)*100</f>
        <v>0.14728385615914308</v>
      </c>
      <c r="L30" s="41">
        <f t="shared" ref="L30:L42" si="11">J30/(E30+J30)*100</f>
        <v>0.14728385615914308</v>
      </c>
      <c r="M30" s="40">
        <f>C30+H30</f>
        <v>5.2279999999999998</v>
      </c>
      <c r="N30" s="39">
        <f>(E30+J30)*1.18</f>
        <v>104972.13787839998</v>
      </c>
      <c r="P30" s="117"/>
    </row>
    <row r="31" spans="2:16" ht="13.5" thickBot="1" x14ac:dyDescent="0.25">
      <c r="B31" s="46">
        <v>42767</v>
      </c>
      <c r="C31" s="96">
        <v>5.2226999999999997</v>
      </c>
      <c r="D31" s="119">
        <v>17015.96</v>
      </c>
      <c r="E31" s="115">
        <f t="shared" ref="E31:E41" si="12">C31*D31</f>
        <v>88869.254291999983</v>
      </c>
      <c r="F31" s="37">
        <f t="shared" ref="F31:F41" si="13">C31*100/(C31+H31)</f>
        <v>99.898622800306043</v>
      </c>
      <c r="G31" s="36">
        <f t="shared" ref="G31:G41" si="14">D31*100/(D31+I31)</f>
        <v>50</v>
      </c>
      <c r="H31" s="94">
        <v>5.3E-3</v>
      </c>
      <c r="I31" s="118">
        <v>17015.96</v>
      </c>
      <c r="J31" s="112">
        <f t="shared" ref="J31:J41" si="15">H31*I31</f>
        <v>90.184587999999991</v>
      </c>
      <c r="K31" s="26">
        <f t="shared" si="10"/>
        <v>0.10137719969395562</v>
      </c>
      <c r="L31" s="25">
        <f t="shared" si="11"/>
        <v>0.10137719969395562</v>
      </c>
      <c r="M31" s="40">
        <f t="shared" ref="M31:M41" si="16">C31+H31</f>
        <v>5.2279999999999998</v>
      </c>
      <c r="N31" s="39">
        <f t="shared" ref="N31:N41" si="17">(E31+J31)*1.18</f>
        <v>104972.13787839998</v>
      </c>
    </row>
    <row r="32" spans="2:16" ht="13.5" thickBot="1" x14ac:dyDescent="0.25">
      <c r="B32" s="46">
        <v>42795</v>
      </c>
      <c r="C32" s="96">
        <v>5.2221000000000002</v>
      </c>
      <c r="D32" s="119">
        <v>17015.96</v>
      </c>
      <c r="E32" s="115">
        <f t="shared" si="12"/>
        <v>88859.044716000004</v>
      </c>
      <c r="F32" s="37">
        <f t="shared" si="13"/>
        <v>99.887146136189756</v>
      </c>
      <c r="G32" s="36">
        <f t="shared" si="14"/>
        <v>50</v>
      </c>
      <c r="H32" s="94">
        <v>5.8999999999999999E-3</v>
      </c>
      <c r="I32" s="118">
        <v>17015.96</v>
      </c>
      <c r="J32" s="112">
        <f t="shared" si="15"/>
        <v>100.39416399999999</v>
      </c>
      <c r="K32" s="26">
        <f t="shared" si="10"/>
        <v>0.11285386381025249</v>
      </c>
      <c r="L32" s="25">
        <f t="shared" si="11"/>
        <v>0.11285386381025247</v>
      </c>
      <c r="M32" s="40">
        <f t="shared" si="16"/>
        <v>5.2279999999999998</v>
      </c>
      <c r="N32" s="39">
        <f t="shared" si="17"/>
        <v>104972.1378784</v>
      </c>
    </row>
    <row r="33" spans="2:17" ht="13.5" thickBot="1" x14ac:dyDescent="0.25">
      <c r="B33" s="46">
        <v>42826</v>
      </c>
      <c r="C33" s="96">
        <v>5.2201000000000004</v>
      </c>
      <c r="D33" s="119">
        <v>17015.96</v>
      </c>
      <c r="E33" s="115">
        <f t="shared" si="12"/>
        <v>88825.012795999995</v>
      </c>
      <c r="F33" s="37">
        <f t="shared" ref="F33" si="18">C33*100/(C33+H33)</f>
        <v>99.848890589135408</v>
      </c>
      <c r="G33" s="36">
        <f t="shared" ref="G33" si="19">D33*100/(D33+I33)</f>
        <v>50</v>
      </c>
      <c r="H33" s="94">
        <v>7.9000000000000008E-3</v>
      </c>
      <c r="I33" s="118">
        <v>17015.96</v>
      </c>
      <c r="J33" s="112">
        <f t="shared" si="15"/>
        <v>134.426084</v>
      </c>
      <c r="K33" s="26">
        <f t="shared" si="10"/>
        <v>0.15110941086457536</v>
      </c>
      <c r="L33" s="25">
        <f t="shared" si="11"/>
        <v>0.15110941086457536</v>
      </c>
      <c r="M33" s="40">
        <f t="shared" si="16"/>
        <v>5.2280000000000006</v>
      </c>
      <c r="N33" s="39">
        <f t="shared" si="17"/>
        <v>104972.1378784</v>
      </c>
    </row>
    <row r="34" spans="2:17" ht="13.5" thickBot="1" x14ac:dyDescent="0.25">
      <c r="B34" s="46">
        <v>42856</v>
      </c>
      <c r="C34" s="96">
        <v>5.2159000000000004</v>
      </c>
      <c r="D34" s="119">
        <v>17015.96</v>
      </c>
      <c r="E34" s="115">
        <f t="shared" si="12"/>
        <v>88753.54576400001</v>
      </c>
      <c r="F34" s="30">
        <f t="shared" si="13"/>
        <v>99.76855394032134</v>
      </c>
      <c r="G34" s="29">
        <f t="shared" si="14"/>
        <v>50</v>
      </c>
      <c r="H34" s="94">
        <v>1.21E-2</v>
      </c>
      <c r="I34" s="118">
        <v>17015.96</v>
      </c>
      <c r="J34" s="112">
        <f t="shared" si="15"/>
        <v>205.89311599999999</v>
      </c>
      <c r="K34" s="26">
        <f t="shared" si="10"/>
        <v>0.23144605967865337</v>
      </c>
      <c r="L34" s="25">
        <f t="shared" si="11"/>
        <v>0.23144605967865334</v>
      </c>
      <c r="M34" s="40">
        <f t="shared" si="16"/>
        <v>5.2280000000000006</v>
      </c>
      <c r="N34" s="39">
        <f t="shared" si="17"/>
        <v>104972.13787840001</v>
      </c>
    </row>
    <row r="35" spans="2:17" ht="13.5" thickBot="1" x14ac:dyDescent="0.25">
      <c r="B35" s="46">
        <v>42887</v>
      </c>
      <c r="C35" s="97">
        <v>5.2157999999999998</v>
      </c>
      <c r="D35" s="119">
        <v>17015.96</v>
      </c>
      <c r="E35" s="115">
        <f t="shared" si="12"/>
        <v>88751.844167999996</v>
      </c>
      <c r="F35" s="30">
        <f t="shared" si="13"/>
        <v>99.766641162968625</v>
      </c>
      <c r="G35" s="29">
        <f t="shared" si="14"/>
        <v>50</v>
      </c>
      <c r="H35" s="94">
        <v>1.2200000000000001E-2</v>
      </c>
      <c r="I35" s="118">
        <v>17015.96</v>
      </c>
      <c r="J35" s="112">
        <f t="shared" si="15"/>
        <v>207.59471200000002</v>
      </c>
      <c r="K35" s="26">
        <f t="shared" si="10"/>
        <v>0.23335883703136956</v>
      </c>
      <c r="L35" s="25">
        <f t="shared" si="11"/>
        <v>0.23335883703136956</v>
      </c>
      <c r="M35" s="40">
        <f t="shared" si="16"/>
        <v>5.2279999999999998</v>
      </c>
      <c r="N35" s="39">
        <f t="shared" si="17"/>
        <v>104972.1378784</v>
      </c>
    </row>
    <row r="36" spans="2:17" ht="13.5" thickBot="1" x14ac:dyDescent="0.25">
      <c r="B36" s="46">
        <v>42917</v>
      </c>
      <c r="C36" s="97">
        <v>5.2168000000000001</v>
      </c>
      <c r="D36" s="119">
        <v>17015.96</v>
      </c>
      <c r="E36" s="115">
        <f t="shared" si="12"/>
        <v>88768.860128</v>
      </c>
      <c r="F36" s="30">
        <f t="shared" si="13"/>
        <v>99.785768936495813</v>
      </c>
      <c r="G36" s="29">
        <f t="shared" si="14"/>
        <v>50</v>
      </c>
      <c r="H36" s="94">
        <v>1.12E-2</v>
      </c>
      <c r="I36" s="118">
        <v>17015.96</v>
      </c>
      <c r="J36" s="112">
        <f t="shared" si="15"/>
        <v>190.57875199999998</v>
      </c>
      <c r="K36" s="26">
        <f t="shared" si="10"/>
        <v>0.21423106350420812</v>
      </c>
      <c r="L36" s="25">
        <f t="shared" si="11"/>
        <v>0.21423106350420806</v>
      </c>
      <c r="M36" s="40">
        <f t="shared" si="16"/>
        <v>5.2279999999999998</v>
      </c>
      <c r="N36" s="39">
        <f t="shared" si="17"/>
        <v>104972.1378784</v>
      </c>
      <c r="P36" s="99"/>
    </row>
    <row r="37" spans="2:17" ht="13.5" thickBot="1" x14ac:dyDescent="0.25">
      <c r="B37" s="46">
        <v>42948</v>
      </c>
      <c r="C37" s="97">
        <v>5.2169999999999996</v>
      </c>
      <c r="D37" s="119">
        <v>17015.96</v>
      </c>
      <c r="E37" s="115">
        <f t="shared" si="12"/>
        <v>88772.263319999984</v>
      </c>
      <c r="F37" s="30">
        <f t="shared" si="13"/>
        <v>99.789594491201214</v>
      </c>
      <c r="G37" s="29">
        <f t="shared" si="14"/>
        <v>50</v>
      </c>
      <c r="H37" s="94">
        <v>1.0999999999999999E-2</v>
      </c>
      <c r="I37" s="118">
        <v>17015.96</v>
      </c>
      <c r="J37" s="112">
        <f t="shared" si="15"/>
        <v>187.17555999999999</v>
      </c>
      <c r="K37" s="26">
        <f t="shared" si="10"/>
        <v>0.21040550879877581</v>
      </c>
      <c r="L37" s="25">
        <f t="shared" si="11"/>
        <v>0.21040550879877581</v>
      </c>
      <c r="M37" s="40">
        <f t="shared" si="16"/>
        <v>5.2279999999999998</v>
      </c>
      <c r="N37" s="39">
        <f t="shared" si="17"/>
        <v>104972.13787839998</v>
      </c>
      <c r="P37" s="99"/>
    </row>
    <row r="38" spans="2:17" ht="13.5" thickBot="1" x14ac:dyDescent="0.25">
      <c r="B38" s="46">
        <v>42979</v>
      </c>
      <c r="C38" s="97">
        <v>5.2073</v>
      </c>
      <c r="D38" s="119">
        <v>17015.96</v>
      </c>
      <c r="E38" s="115">
        <f t="shared" si="12"/>
        <v>88607.208507999996</v>
      </c>
      <c r="F38" s="30">
        <f t="shared" si="13"/>
        <v>99.60405508798776</v>
      </c>
      <c r="G38" s="29">
        <f t="shared" si="14"/>
        <v>50</v>
      </c>
      <c r="H38" s="94">
        <v>2.07E-2</v>
      </c>
      <c r="I38" s="118">
        <v>17015.96</v>
      </c>
      <c r="J38" s="112">
        <f t="shared" si="15"/>
        <v>352.23037199999999</v>
      </c>
      <c r="K38" s="26">
        <f t="shared" si="10"/>
        <v>0.39594491201224175</v>
      </c>
      <c r="L38" s="25">
        <f t="shared" si="11"/>
        <v>0.39594491201224175</v>
      </c>
      <c r="M38" s="40">
        <f t="shared" si="16"/>
        <v>5.2279999999999998</v>
      </c>
      <c r="N38" s="39">
        <f t="shared" si="17"/>
        <v>104972.1378784</v>
      </c>
    </row>
    <row r="39" spans="2:17" ht="13.5" thickBot="1" x14ac:dyDescent="0.25">
      <c r="B39" s="46">
        <v>43009</v>
      </c>
      <c r="C39" s="97">
        <v>5.2167000000000003</v>
      </c>
      <c r="D39" s="119">
        <v>17015.96</v>
      </c>
      <c r="E39" s="115">
        <f t="shared" si="12"/>
        <v>88767.158532000001</v>
      </c>
      <c r="F39" s="30">
        <f t="shared" si="13"/>
        <v>99.78385615914307</v>
      </c>
      <c r="G39" s="29">
        <f t="shared" si="14"/>
        <v>50</v>
      </c>
      <c r="H39" s="94">
        <v>1.1299999999999999E-2</v>
      </c>
      <c r="I39" s="118">
        <v>17015.96</v>
      </c>
      <c r="J39" s="112">
        <f t="shared" si="15"/>
        <v>192.28034799999998</v>
      </c>
      <c r="K39" s="26">
        <f t="shared" si="10"/>
        <v>0.2161438408569242</v>
      </c>
      <c r="L39" s="25">
        <f t="shared" si="11"/>
        <v>0.2161438408569242</v>
      </c>
      <c r="M39" s="40">
        <f t="shared" si="16"/>
        <v>5.2280000000000006</v>
      </c>
      <c r="N39" s="39">
        <f t="shared" si="17"/>
        <v>104972.1378784</v>
      </c>
    </row>
    <row r="40" spans="2:17" ht="13.5" thickBot="1" x14ac:dyDescent="0.25">
      <c r="B40" s="46">
        <v>43040</v>
      </c>
      <c r="C40" s="97">
        <v>5.2163000000000004</v>
      </c>
      <c r="D40" s="119">
        <v>17015.96</v>
      </c>
      <c r="E40" s="115">
        <f t="shared" si="12"/>
        <v>88760.352148000005</v>
      </c>
      <c r="F40" s="30">
        <f t="shared" si="13"/>
        <v>99.776205049732198</v>
      </c>
      <c r="G40" s="29">
        <f t="shared" si="14"/>
        <v>50</v>
      </c>
      <c r="H40" s="94">
        <v>1.17E-2</v>
      </c>
      <c r="I40" s="118">
        <v>17015.96</v>
      </c>
      <c r="J40" s="112">
        <f t="shared" si="15"/>
        <v>199.08673199999998</v>
      </c>
      <c r="K40" s="26">
        <f t="shared" si="10"/>
        <v>0.22379495026778878</v>
      </c>
      <c r="L40" s="25">
        <f t="shared" si="11"/>
        <v>0.22379495026778878</v>
      </c>
      <c r="M40" s="40">
        <f t="shared" si="16"/>
        <v>5.2280000000000006</v>
      </c>
      <c r="N40" s="39">
        <f t="shared" si="17"/>
        <v>104972.1378784</v>
      </c>
    </row>
    <row r="41" spans="2:17" ht="13.5" thickBot="1" x14ac:dyDescent="0.25">
      <c r="B41" s="46">
        <v>43070</v>
      </c>
      <c r="C41" s="98">
        <v>5.2183999999999999</v>
      </c>
      <c r="D41" s="119">
        <v>17015.96</v>
      </c>
      <c r="E41" s="115">
        <f t="shared" si="12"/>
        <v>88796.085663999998</v>
      </c>
      <c r="F41" s="21">
        <f t="shared" si="13"/>
        <v>99.81637337413926</v>
      </c>
      <c r="G41" s="20">
        <f t="shared" si="14"/>
        <v>50</v>
      </c>
      <c r="H41" s="95">
        <v>9.5999999999999992E-3</v>
      </c>
      <c r="I41" s="118">
        <v>17015.96</v>
      </c>
      <c r="J41" s="112">
        <f t="shared" si="15"/>
        <v>163.35321599999997</v>
      </c>
      <c r="K41" s="18">
        <f t="shared" si="10"/>
        <v>0.18362662586074982</v>
      </c>
      <c r="L41" s="17">
        <f t="shared" si="11"/>
        <v>0.18362662586074979</v>
      </c>
      <c r="M41" s="40">
        <f t="shared" si="16"/>
        <v>5.2279999999999998</v>
      </c>
      <c r="N41" s="39">
        <f t="shared" si="17"/>
        <v>104972.1378784</v>
      </c>
    </row>
    <row r="42" spans="2:17" ht="13.5" thickBot="1" x14ac:dyDescent="0.25">
      <c r="B42" s="16" t="s">
        <v>0</v>
      </c>
      <c r="C42" s="100">
        <v>5.2226999999999997</v>
      </c>
      <c r="D42" s="15">
        <v>14819.86</v>
      </c>
      <c r="E42" s="116">
        <f>SUM(E30:E41)</f>
        <v>1065359.046024</v>
      </c>
      <c r="F42" s="13" t="e">
        <f>C42/#REF!*100</f>
        <v>#REF!</v>
      </c>
      <c r="G42" s="12" t="e">
        <f>E42/#REF!*100</f>
        <v>#REF!</v>
      </c>
      <c r="H42" s="107">
        <v>5.3E-3</v>
      </c>
      <c r="I42" s="113">
        <v>14819.86</v>
      </c>
      <c r="J42" s="114">
        <f>SUM(J30:J41)</f>
        <v>2154.2205359999998</v>
      </c>
      <c r="K42" s="9" t="e">
        <f>H42/#REF!*100</f>
        <v>#REF!</v>
      </c>
      <c r="L42" s="8">
        <f t="shared" si="11"/>
        <v>0.20179801071155312</v>
      </c>
      <c r="M42" s="108">
        <v>5.2279999999999998</v>
      </c>
      <c r="N42" s="6">
        <f>SUM(N30:N41)</f>
        <v>1259665.6545408003</v>
      </c>
      <c r="Q42" s="109"/>
    </row>
    <row r="43" spans="2:17" x14ac:dyDescent="0.2">
      <c r="N43" s="101"/>
      <c r="Q43" s="99"/>
    </row>
  </sheetData>
  <mergeCells count="30">
    <mergeCell ref="B6:B10"/>
    <mergeCell ref="C6:N6"/>
    <mergeCell ref="C8:E8"/>
    <mergeCell ref="H8:J8"/>
    <mergeCell ref="M8:N8"/>
    <mergeCell ref="C9:C10"/>
    <mergeCell ref="D9:D10"/>
    <mergeCell ref="E9:E10"/>
    <mergeCell ref="F9:G9"/>
    <mergeCell ref="H9:H10"/>
    <mergeCell ref="I9:I10"/>
    <mergeCell ref="J9:J10"/>
    <mergeCell ref="K9:L9"/>
    <mergeCell ref="M9:M10"/>
    <mergeCell ref="N9:N10"/>
    <mergeCell ref="B26:B29"/>
    <mergeCell ref="C26:N26"/>
    <mergeCell ref="C27:E27"/>
    <mergeCell ref="H27:J27"/>
    <mergeCell ref="M27:N27"/>
    <mergeCell ref="J28:J29"/>
    <mergeCell ref="K28:L28"/>
    <mergeCell ref="M28:M29"/>
    <mergeCell ref="N28:N29"/>
    <mergeCell ref="C28:C29"/>
    <mergeCell ref="D28:D29"/>
    <mergeCell ref="E28:E29"/>
    <mergeCell ref="F28:G28"/>
    <mergeCell ref="H28:H29"/>
    <mergeCell ref="I28:I29"/>
  </mergeCells>
  <pageMargins left="0.75" right="0.75" top="1" bottom="1" header="0.5" footer="0.5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view="pageBreakPreview" zoomScaleNormal="100" workbookViewId="0">
      <selection activeCell="I9" sqref="I9:I20"/>
    </sheetView>
  </sheetViews>
  <sheetFormatPr defaultRowHeight="12.75" x14ac:dyDescent="0.2"/>
  <cols>
    <col min="1" max="1" width="9.140625" style="1"/>
    <col min="2" max="2" width="7.28515625" style="1" customWidth="1"/>
    <col min="3" max="3" width="18.7109375" style="5" customWidth="1"/>
    <col min="4" max="4" width="14" style="1" customWidth="1"/>
    <col min="5" max="5" width="13.28515625" style="1" customWidth="1"/>
    <col min="6" max="6" width="10.5703125" style="4" hidden="1" customWidth="1"/>
    <col min="7" max="7" width="7.28515625" style="4" hidden="1" customWidth="1"/>
    <col min="8" max="8" width="15.85546875" style="3" customWidth="1"/>
    <col min="9" max="9" width="12.42578125" style="2" customWidth="1"/>
    <col min="10" max="10" width="11.140625" style="2" bestFit="1" customWidth="1"/>
    <col min="11" max="12" width="0" style="2" hidden="1" customWidth="1"/>
    <col min="13" max="13" width="13.7109375" style="2" customWidth="1"/>
    <col min="14" max="14" width="12.5703125" style="2" customWidth="1"/>
    <col min="15" max="15" width="4" style="1" customWidth="1"/>
    <col min="16" max="16384" width="9.140625" style="1"/>
  </cols>
  <sheetData>
    <row r="1" spans="2:14" ht="15.75" customHeight="1" x14ac:dyDescent="0.2">
      <c r="C1" s="103" t="s">
        <v>24</v>
      </c>
    </row>
    <row r="2" spans="2:14" ht="9" customHeight="1" x14ac:dyDescent="0.2"/>
    <row r="3" spans="2:14" x14ac:dyDescent="0.2">
      <c r="J3" s="102" t="s">
        <v>23</v>
      </c>
    </row>
    <row r="4" spans="2:14" ht="13.5" thickBot="1" x14ac:dyDescent="0.25"/>
    <row r="5" spans="2:14" ht="15.75" customHeight="1" thickBot="1" x14ac:dyDescent="0.25">
      <c r="B5" s="120" t="s">
        <v>9</v>
      </c>
      <c r="C5" s="147" t="s">
        <v>19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/>
    </row>
    <row r="6" spans="2:14" ht="22.5" customHeight="1" thickBot="1" x14ac:dyDescent="0.25">
      <c r="B6" s="145"/>
      <c r="C6" s="150" t="s">
        <v>18</v>
      </c>
      <c r="D6" s="151"/>
      <c r="E6" s="151"/>
      <c r="F6" s="151"/>
      <c r="G6" s="152"/>
      <c r="H6" s="153" t="s">
        <v>17</v>
      </c>
      <c r="I6" s="154"/>
      <c r="J6" s="154"/>
      <c r="K6" s="154"/>
      <c r="L6" s="155"/>
      <c r="M6" s="156" t="s">
        <v>5</v>
      </c>
      <c r="N6" s="157"/>
    </row>
    <row r="7" spans="2:14" ht="24" customHeight="1" x14ac:dyDescent="0.2">
      <c r="B7" s="145"/>
      <c r="C7" s="138" t="s">
        <v>16</v>
      </c>
      <c r="D7" s="140" t="s">
        <v>15</v>
      </c>
      <c r="E7" s="91"/>
      <c r="F7" s="158" t="s">
        <v>4</v>
      </c>
      <c r="G7" s="159"/>
      <c r="H7" s="160" t="s">
        <v>14</v>
      </c>
      <c r="I7" s="162" t="s">
        <v>13</v>
      </c>
      <c r="J7" s="90"/>
      <c r="K7" s="164" t="s">
        <v>4</v>
      </c>
      <c r="L7" s="165"/>
      <c r="M7" s="89"/>
      <c r="N7" s="88"/>
    </row>
    <row r="8" spans="2:14" ht="53.25" customHeight="1" thickBot="1" x14ac:dyDescent="0.25">
      <c r="B8" s="146"/>
      <c r="C8" s="139"/>
      <c r="D8" s="141"/>
      <c r="E8" s="87" t="s">
        <v>12</v>
      </c>
      <c r="F8" s="87" t="s">
        <v>2</v>
      </c>
      <c r="G8" s="86" t="s">
        <v>1</v>
      </c>
      <c r="H8" s="161"/>
      <c r="I8" s="163"/>
      <c r="J8" s="84" t="s">
        <v>12</v>
      </c>
      <c r="K8" s="85" t="s">
        <v>2</v>
      </c>
      <c r="L8" s="84" t="s">
        <v>1</v>
      </c>
      <c r="M8" s="83" t="s">
        <v>11</v>
      </c>
      <c r="N8" s="82" t="s">
        <v>3</v>
      </c>
    </row>
    <row r="9" spans="2:14" x14ac:dyDescent="0.2">
      <c r="B9" s="34">
        <v>42736</v>
      </c>
      <c r="C9" s="81">
        <v>416633</v>
      </c>
      <c r="D9" s="32">
        <v>6.1359999999999998E-2</v>
      </c>
      <c r="E9" s="31">
        <f t="shared" ref="E9:E20" si="0">C9*D9</f>
        <v>25564.600879999998</v>
      </c>
      <c r="F9" s="37">
        <f t="shared" ref="F9:F20" si="1">C9*100/(C9+H9)</f>
        <v>99.998745194356005</v>
      </c>
      <c r="G9" s="36">
        <f t="shared" ref="G9:G20" si="2">D9*100/(D9+I9)</f>
        <v>3.6060133389489356E-4</v>
      </c>
      <c r="H9" s="28">
        <v>5.2279999999999998</v>
      </c>
      <c r="I9" s="105">
        <v>17015.96</v>
      </c>
      <c r="J9" s="27">
        <f t="shared" ref="J9:J20" si="3">H9*I9</f>
        <v>88959.438879999987</v>
      </c>
      <c r="K9" s="26">
        <f t="shared" ref="K9:K20" si="4">H9/(C9+H9)*100</f>
        <v>1.2548056439986586E-3</v>
      </c>
      <c r="L9" s="25">
        <f t="shared" ref="L9:L21" si="5">J9/(E9+J9)*100</f>
        <v>77.677524357703462</v>
      </c>
      <c r="M9" s="24">
        <f t="shared" ref="M9:M20" si="6">E9+J9</f>
        <v>114524.03975999999</v>
      </c>
      <c r="N9" s="23">
        <f t="shared" ref="N9:N20" si="7">M9*1.18</f>
        <v>135138.36691679998</v>
      </c>
    </row>
    <row r="10" spans="2:14" x14ac:dyDescent="0.2">
      <c r="B10" s="34">
        <v>42767</v>
      </c>
      <c r="C10" s="81">
        <v>386621</v>
      </c>
      <c r="D10" s="32">
        <v>6.1359999999999998E-2</v>
      </c>
      <c r="E10" s="31">
        <f t="shared" si="0"/>
        <v>23723.064559999999</v>
      </c>
      <c r="F10" s="37">
        <f t="shared" si="1"/>
        <v>99.998647789616584</v>
      </c>
      <c r="G10" s="36">
        <f t="shared" si="2"/>
        <v>3.6060133389489356E-4</v>
      </c>
      <c r="H10" s="28">
        <v>5.2279999999999998</v>
      </c>
      <c r="I10" s="105">
        <v>17015.96</v>
      </c>
      <c r="J10" s="27">
        <f t="shared" si="3"/>
        <v>88959.438879999987</v>
      </c>
      <c r="K10" s="26">
        <f t="shared" si="4"/>
        <v>1.3522103834093739E-3</v>
      </c>
      <c r="L10" s="25">
        <f t="shared" si="5"/>
        <v>78.946984815054449</v>
      </c>
      <c r="M10" s="24">
        <f t="shared" si="6"/>
        <v>112682.50343999999</v>
      </c>
      <c r="N10" s="23">
        <f t="shared" si="7"/>
        <v>132965.35405919998</v>
      </c>
    </row>
    <row r="11" spans="2:14" x14ac:dyDescent="0.2">
      <c r="B11" s="34">
        <v>42795</v>
      </c>
      <c r="C11" s="81">
        <v>367233</v>
      </c>
      <c r="D11" s="32">
        <v>6.1359999999999998E-2</v>
      </c>
      <c r="E11" s="31">
        <f t="shared" si="0"/>
        <v>22533.416880000001</v>
      </c>
      <c r="F11" s="37">
        <f t="shared" si="1"/>
        <v>99.998576400929593</v>
      </c>
      <c r="G11" s="36">
        <f t="shared" si="2"/>
        <v>3.6060133389489356E-4</v>
      </c>
      <c r="H11" s="28">
        <v>5.2279999999999998</v>
      </c>
      <c r="I11" s="105">
        <v>17015.96</v>
      </c>
      <c r="J11" s="27">
        <f t="shared" si="3"/>
        <v>88959.438879999987</v>
      </c>
      <c r="K11" s="26">
        <f t="shared" si="4"/>
        <v>1.4235990704105019E-3</v>
      </c>
      <c r="L11" s="25">
        <f t="shared" si="5"/>
        <v>79.789362532335232</v>
      </c>
      <c r="M11" s="24">
        <f t="shared" si="6"/>
        <v>111492.85575999999</v>
      </c>
      <c r="N11" s="23">
        <f t="shared" si="7"/>
        <v>131561.56979679997</v>
      </c>
    </row>
    <row r="12" spans="2:14" x14ac:dyDescent="0.2">
      <c r="B12" s="34">
        <v>42826</v>
      </c>
      <c r="C12" s="81">
        <v>242664</v>
      </c>
      <c r="D12" s="32">
        <v>6.1359999999999998E-2</v>
      </c>
      <c r="E12" s="31">
        <f t="shared" si="0"/>
        <v>14889.86304</v>
      </c>
      <c r="F12" s="37">
        <f t="shared" si="1"/>
        <v>99.997845627134893</v>
      </c>
      <c r="G12" s="36">
        <f t="shared" si="2"/>
        <v>3.6060133389489356E-4</v>
      </c>
      <c r="H12" s="28">
        <v>5.2279999999999998</v>
      </c>
      <c r="I12" s="105">
        <v>17015.96</v>
      </c>
      <c r="J12" s="27">
        <f t="shared" si="3"/>
        <v>88959.438879999987</v>
      </c>
      <c r="K12" s="26">
        <f t="shared" si="4"/>
        <v>2.154372865108385E-3</v>
      </c>
      <c r="L12" s="25">
        <f t="shared" si="5"/>
        <v>85.662048020823136</v>
      </c>
      <c r="M12" s="24">
        <f t="shared" si="6"/>
        <v>103849.30191999998</v>
      </c>
      <c r="N12" s="23">
        <f t="shared" si="7"/>
        <v>122542.17626559998</v>
      </c>
    </row>
    <row r="13" spans="2:14" x14ac:dyDescent="0.2">
      <c r="B13" s="34">
        <v>42856</v>
      </c>
      <c r="C13" s="81">
        <v>179837</v>
      </c>
      <c r="D13" s="32">
        <v>6.1359999999999998E-2</v>
      </c>
      <c r="E13" s="31">
        <f t="shared" si="0"/>
        <v>11034.79832</v>
      </c>
      <c r="F13" s="30">
        <f t="shared" si="1"/>
        <v>99.997093007544365</v>
      </c>
      <c r="G13" s="29">
        <f t="shared" si="2"/>
        <v>3.6060133389489356E-4</v>
      </c>
      <c r="H13" s="28">
        <v>5.2279999999999998</v>
      </c>
      <c r="I13" s="105">
        <v>17015.96</v>
      </c>
      <c r="J13" s="27">
        <f t="shared" si="3"/>
        <v>88959.438879999987</v>
      </c>
      <c r="K13" s="26">
        <f t="shared" si="4"/>
        <v>2.9069924556317218E-3</v>
      </c>
      <c r="L13" s="25">
        <f t="shared" si="5"/>
        <v>88.964565729993879</v>
      </c>
      <c r="M13" s="24">
        <f t="shared" si="6"/>
        <v>99994.237199999989</v>
      </c>
      <c r="N13" s="23">
        <f t="shared" si="7"/>
        <v>117993.19989599998</v>
      </c>
    </row>
    <row r="14" spans="2:14" x14ac:dyDescent="0.2">
      <c r="B14" s="34">
        <v>42887</v>
      </c>
      <c r="C14" s="80">
        <v>150394</v>
      </c>
      <c r="D14" s="32">
        <v>6.1359999999999998E-2</v>
      </c>
      <c r="E14" s="31">
        <f t="shared" si="0"/>
        <v>9228.1758399999999</v>
      </c>
      <c r="F14" s="30">
        <f t="shared" si="1"/>
        <v>99.996523918327554</v>
      </c>
      <c r="G14" s="29">
        <f t="shared" si="2"/>
        <v>3.6060133389489356E-4</v>
      </c>
      <c r="H14" s="28">
        <v>5.2279999999999998</v>
      </c>
      <c r="I14" s="105">
        <v>17015.96</v>
      </c>
      <c r="J14" s="27">
        <f t="shared" si="3"/>
        <v>88959.438879999987</v>
      </c>
      <c r="K14" s="26">
        <f t="shared" si="4"/>
        <v>3.4760816724404989E-3</v>
      </c>
      <c r="L14" s="25">
        <f t="shared" si="5"/>
        <v>90.601486891889735</v>
      </c>
      <c r="M14" s="24">
        <f t="shared" si="6"/>
        <v>98187.614719999983</v>
      </c>
      <c r="N14" s="23">
        <f t="shared" si="7"/>
        <v>115861.38536959997</v>
      </c>
    </row>
    <row r="15" spans="2:14" x14ac:dyDescent="0.2">
      <c r="B15" s="34">
        <v>42917</v>
      </c>
      <c r="C15" s="80">
        <v>145827</v>
      </c>
      <c r="D15" s="32">
        <v>6.1359999999999998E-2</v>
      </c>
      <c r="E15" s="31">
        <f t="shared" si="0"/>
        <v>8947.9447199999995</v>
      </c>
      <c r="F15" s="30">
        <f t="shared" si="1"/>
        <v>99.996415058542482</v>
      </c>
      <c r="G15" s="29">
        <f t="shared" si="2"/>
        <v>3.6060133389489356E-4</v>
      </c>
      <c r="H15" s="28">
        <v>5.2279999999999998</v>
      </c>
      <c r="I15" s="105">
        <v>17015.96</v>
      </c>
      <c r="J15" s="27">
        <f t="shared" si="3"/>
        <v>88959.438879999987</v>
      </c>
      <c r="K15" s="26">
        <f t="shared" si="4"/>
        <v>3.5849414575219955E-3</v>
      </c>
      <c r="L15" s="25">
        <f t="shared" si="5"/>
        <v>90.860807029062514</v>
      </c>
      <c r="M15" s="24">
        <f t="shared" si="6"/>
        <v>97907.383599999986</v>
      </c>
      <c r="N15" s="23">
        <f t="shared" si="7"/>
        <v>115530.71264799997</v>
      </c>
    </row>
    <row r="16" spans="2:14" x14ac:dyDescent="0.2">
      <c r="B16" s="34">
        <v>42948</v>
      </c>
      <c r="C16" s="80">
        <v>175679</v>
      </c>
      <c r="D16" s="32">
        <v>6.1359999999999998E-2</v>
      </c>
      <c r="E16" s="31">
        <f t="shared" si="0"/>
        <v>10779.66344</v>
      </c>
      <c r="F16" s="30">
        <f t="shared" si="1"/>
        <v>99.997024206407417</v>
      </c>
      <c r="G16" s="29">
        <f t="shared" si="2"/>
        <v>3.6060133389489356E-4</v>
      </c>
      <c r="H16" s="28">
        <v>5.2279999999999998</v>
      </c>
      <c r="I16" s="105">
        <v>17015.96</v>
      </c>
      <c r="J16" s="27">
        <f t="shared" si="3"/>
        <v>88959.438879999987</v>
      </c>
      <c r="K16" s="26">
        <f t="shared" si="4"/>
        <v>2.9757935925813438E-3</v>
      </c>
      <c r="L16" s="25">
        <f t="shared" si="5"/>
        <v>89.192139101658597</v>
      </c>
      <c r="M16" s="24">
        <f t="shared" si="6"/>
        <v>99739.102319999991</v>
      </c>
      <c r="N16" s="23">
        <f t="shared" si="7"/>
        <v>117692.14073759998</v>
      </c>
    </row>
    <row r="17" spans="2:14" x14ac:dyDescent="0.2">
      <c r="B17" s="34">
        <v>42979</v>
      </c>
      <c r="C17" s="80">
        <v>148479</v>
      </c>
      <c r="D17" s="32">
        <v>6.1359999999999998E-2</v>
      </c>
      <c r="E17" s="31">
        <f t="shared" si="0"/>
        <v>9110.6714400000001</v>
      </c>
      <c r="F17" s="30">
        <f t="shared" si="1"/>
        <v>99.996479087327714</v>
      </c>
      <c r="G17" s="29">
        <f t="shared" si="2"/>
        <v>3.6060133389489356E-4</v>
      </c>
      <c r="H17" s="28">
        <v>5.2279999999999998</v>
      </c>
      <c r="I17" s="105">
        <v>17015.96</v>
      </c>
      <c r="J17" s="27">
        <f t="shared" si="3"/>
        <v>88959.438879999987</v>
      </c>
      <c r="K17" s="26">
        <f t="shared" si="4"/>
        <v>3.5209126722873219E-3</v>
      </c>
      <c r="L17" s="25">
        <f t="shared" si="5"/>
        <v>90.710042631468298</v>
      </c>
      <c r="M17" s="24">
        <f t="shared" si="6"/>
        <v>98070.110319999992</v>
      </c>
      <c r="N17" s="23">
        <f t="shared" si="7"/>
        <v>115722.73017759998</v>
      </c>
    </row>
    <row r="18" spans="2:14" x14ac:dyDescent="0.2">
      <c r="B18" s="34">
        <v>43009</v>
      </c>
      <c r="C18" s="80">
        <v>319945</v>
      </c>
      <c r="D18" s="32">
        <v>6.1359999999999998E-2</v>
      </c>
      <c r="E18" s="31">
        <f t="shared" si="0"/>
        <v>19631.825199999999</v>
      </c>
      <c r="F18" s="30">
        <f t="shared" si="1"/>
        <v>99.998365995851074</v>
      </c>
      <c r="G18" s="29">
        <f t="shared" si="2"/>
        <v>3.6060133389489356E-4</v>
      </c>
      <c r="H18" s="28">
        <v>5.2279999999999998</v>
      </c>
      <c r="I18" s="105">
        <v>17015.96</v>
      </c>
      <c r="J18" s="27">
        <f t="shared" si="3"/>
        <v>88959.438879999987</v>
      </c>
      <c r="K18" s="26">
        <f t="shared" si="4"/>
        <v>1.6340041489203124E-3</v>
      </c>
      <c r="L18" s="25">
        <f t="shared" si="5"/>
        <v>81.92135862279207</v>
      </c>
      <c r="M18" s="24">
        <f t="shared" si="6"/>
        <v>108591.26407999999</v>
      </c>
      <c r="N18" s="23">
        <f t="shared" si="7"/>
        <v>128137.69161439998</v>
      </c>
    </row>
    <row r="19" spans="2:14" x14ac:dyDescent="0.2">
      <c r="B19" s="34">
        <v>43040</v>
      </c>
      <c r="C19" s="80">
        <v>371047</v>
      </c>
      <c r="D19" s="32">
        <v>6.1359999999999998E-2</v>
      </c>
      <c r="E19" s="31">
        <f t="shared" si="0"/>
        <v>22767.443919999998</v>
      </c>
      <c r="F19" s="30">
        <f t="shared" si="1"/>
        <v>99.99859103392852</v>
      </c>
      <c r="G19" s="29">
        <f t="shared" si="2"/>
        <v>3.6060133389489356E-4</v>
      </c>
      <c r="H19" s="28">
        <v>5.2279999999999998</v>
      </c>
      <c r="I19" s="105">
        <v>17015.96</v>
      </c>
      <c r="J19" s="27">
        <f t="shared" si="3"/>
        <v>88959.438879999987</v>
      </c>
      <c r="K19" s="26">
        <f t="shared" si="4"/>
        <v>1.40896607148253E-3</v>
      </c>
      <c r="L19" s="25">
        <f t="shared" si="5"/>
        <v>79.622232940342968</v>
      </c>
      <c r="M19" s="24">
        <f t="shared" si="6"/>
        <v>111726.88279999999</v>
      </c>
      <c r="N19" s="23">
        <f t="shared" si="7"/>
        <v>131837.721704</v>
      </c>
    </row>
    <row r="20" spans="2:14" ht="13.5" thickBot="1" x14ac:dyDescent="0.25">
      <c r="B20" s="34">
        <v>43070</v>
      </c>
      <c r="C20" s="79">
        <v>365832</v>
      </c>
      <c r="D20" s="32">
        <v>6.1359999999999998E-2</v>
      </c>
      <c r="E20" s="78">
        <f t="shared" si="0"/>
        <v>22447.451519999999</v>
      </c>
      <c r="F20" s="77">
        <f t="shared" si="1"/>
        <v>99.99857094915447</v>
      </c>
      <c r="G20" s="76">
        <f t="shared" si="2"/>
        <v>3.6060133389489356E-4</v>
      </c>
      <c r="H20" s="28">
        <v>5.2279999999999998</v>
      </c>
      <c r="I20" s="105">
        <v>17015.96</v>
      </c>
      <c r="J20" s="75">
        <f t="shared" si="3"/>
        <v>88959.438879999987</v>
      </c>
      <c r="K20" s="74">
        <f t="shared" si="4"/>
        <v>1.4290508455306794E-3</v>
      </c>
      <c r="L20" s="73">
        <f t="shared" si="5"/>
        <v>79.850930728428267</v>
      </c>
      <c r="M20" s="72">
        <f t="shared" si="6"/>
        <v>111406.89039999999</v>
      </c>
      <c r="N20" s="71">
        <f t="shared" si="7"/>
        <v>131460.13067199997</v>
      </c>
    </row>
    <row r="21" spans="2:14" s="54" customFormat="1" ht="18" customHeight="1" thickBot="1" x14ac:dyDescent="0.25">
      <c r="B21" s="16" t="s">
        <v>0</v>
      </c>
      <c r="C21" s="70">
        <f>SUM(C9:C20)</f>
        <v>3270191</v>
      </c>
      <c r="D21" s="106">
        <f>E21/C21</f>
        <v>6.1359999999999998E-2</v>
      </c>
      <c r="E21" s="69">
        <f>SUM(E9:E20)</f>
        <v>200658.91975999999</v>
      </c>
      <c r="F21" s="13" t="e">
        <f>C21/#REF!*100</f>
        <v>#REF!</v>
      </c>
      <c r="G21" s="12" t="e">
        <f>E21/#REF!*100</f>
        <v>#REF!</v>
      </c>
      <c r="H21" s="68">
        <v>5.2279999999999998</v>
      </c>
      <c r="I21" s="67">
        <f>I9</f>
        <v>17015.96</v>
      </c>
      <c r="J21" s="66">
        <f>SUM(J9:J20)</f>
        <v>1067513.2665600001</v>
      </c>
      <c r="K21" s="65" t="e">
        <f>H21/#REF!*100</f>
        <v>#REF!</v>
      </c>
      <c r="L21" s="64">
        <f t="shared" si="5"/>
        <v>84.177312676894857</v>
      </c>
      <c r="M21" s="63">
        <f>SUM(M9:M20)</f>
        <v>1268172.1863199996</v>
      </c>
      <c r="N21" s="6">
        <f>SUM(N9:N20)</f>
        <v>1496443.1798575995</v>
      </c>
    </row>
    <row r="22" spans="2:14" s="54" customFormat="1" ht="18" customHeight="1" x14ac:dyDescent="0.2">
      <c r="B22" s="62"/>
      <c r="C22" s="61"/>
      <c r="D22" s="59"/>
      <c r="E22" s="60"/>
      <c r="F22" s="56"/>
      <c r="G22" s="59"/>
      <c r="H22" s="58" t="s">
        <v>10</v>
      </c>
      <c r="I22" s="57"/>
      <c r="J22" s="55"/>
      <c r="K22" s="56"/>
      <c r="L22" s="56"/>
      <c r="M22" s="55"/>
      <c r="N22" s="55"/>
    </row>
  </sheetData>
  <mergeCells count="11">
    <mergeCell ref="B5:B8"/>
    <mergeCell ref="C5:N5"/>
    <mergeCell ref="C6:G6"/>
    <mergeCell ref="H6:L6"/>
    <mergeCell ref="M6:N6"/>
    <mergeCell ref="C7:C8"/>
    <mergeCell ref="D7:D8"/>
    <mergeCell ref="F7:G7"/>
    <mergeCell ref="H7:H8"/>
    <mergeCell ref="I7:I8"/>
    <mergeCell ref="K7:L7"/>
  </mergeCells>
  <pageMargins left="0.75" right="0.75" top="1" bottom="1" header="0.5" footer="0.5"/>
  <pageSetup paperSize="9" scale="57" orientation="landscape" r:id="rId1"/>
  <headerFooter alignWithMargins="0"/>
  <colBreaks count="1" manualBreakCount="1">
    <brk id="16" min="4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Структура перед. эл.энергии 17</vt:lpstr>
      <vt:lpstr>Переданная электроэнергия  2017</vt:lpstr>
      <vt:lpstr>'Переданная электроэнергия  2017'!Область_печати</vt:lpstr>
      <vt:lpstr>'Структура перед. эл.энергии 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Тюкаева Наталья Александровна</dc:creator>
  <cp:lastModifiedBy>Тюкаева Наталья Александровна</cp:lastModifiedBy>
  <cp:lastPrinted>2018-03-06T12:33:25Z</cp:lastPrinted>
  <dcterms:created xsi:type="dcterms:W3CDTF">2017-04-07T07:26:04Z</dcterms:created>
  <dcterms:modified xsi:type="dcterms:W3CDTF">2018-03-06T12:41:21Z</dcterms:modified>
</cp:coreProperties>
</file>